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0530" windowHeight="8010"/>
  </bookViews>
  <sheets>
    <sheet name="Структура  ГП" sheetId="1" r:id="rId1"/>
  </sheets>
  <definedNames>
    <definedName name="_xlnm.Print_Titles" localSheetId="0">'Структура  ГП'!$9:$9</definedName>
    <definedName name="_xlnm.Print_Area" localSheetId="0">'Структура  ГП'!$A$1:$L$129</definedName>
  </definedNames>
  <calcPr calcId="145621"/>
</workbook>
</file>

<file path=xl/calcChain.xml><?xml version="1.0" encoding="utf-8"?>
<calcChain xmlns="http://schemas.openxmlformats.org/spreadsheetml/2006/main">
  <c r="L51" i="1" l="1"/>
  <c r="L43" i="1"/>
  <c r="L64" i="1" l="1"/>
  <c r="G64" i="1"/>
  <c r="L78" i="1" l="1"/>
  <c r="G78" i="1"/>
  <c r="I78" i="1"/>
  <c r="H78" i="1"/>
  <c r="G73" i="1"/>
  <c r="G72" i="1" s="1"/>
  <c r="G91" i="1" l="1"/>
  <c r="G90" i="1" s="1"/>
  <c r="I91" i="1"/>
  <c r="H91" i="1"/>
  <c r="I64" i="1"/>
  <c r="H64" i="1"/>
  <c r="I55" i="1" l="1"/>
  <c r="H55" i="1"/>
  <c r="I43" i="1"/>
  <c r="H43" i="1"/>
  <c r="G43" i="1"/>
  <c r="I15" i="1"/>
  <c r="H15" i="1"/>
  <c r="H45" i="1" l="1"/>
  <c r="I45" i="1"/>
  <c r="H48" i="1"/>
  <c r="I48" i="1"/>
  <c r="G49" i="1"/>
  <c r="G50" i="1"/>
  <c r="K51" i="1"/>
  <c r="I37" i="1"/>
  <c r="I39" i="1" s="1"/>
  <c r="H37" i="1"/>
  <c r="H39" i="1" s="1"/>
  <c r="G38" i="1"/>
  <c r="I51" i="1" l="1"/>
  <c r="H51" i="1"/>
  <c r="J45" i="1"/>
  <c r="K45" i="1" s="1"/>
  <c r="L45" i="1" s="1"/>
  <c r="G48" i="1"/>
  <c r="J48" i="1"/>
  <c r="J43" i="1"/>
  <c r="K43" i="1" s="1"/>
  <c r="J37" i="1"/>
  <c r="K37" i="1" s="1"/>
  <c r="L37" i="1" s="1"/>
  <c r="I31" i="1"/>
  <c r="H31" i="1"/>
  <c r="H33" i="1" s="1"/>
  <c r="K48" i="1" l="1"/>
  <c r="L48" i="1" s="1"/>
  <c r="I24" i="1"/>
  <c r="H24" i="1"/>
  <c r="J24" i="1" l="1"/>
  <c r="K24" i="1" s="1"/>
  <c r="L24" i="1" s="1"/>
  <c r="G57" i="1" l="1"/>
  <c r="G55" i="1" s="1"/>
  <c r="G19" i="1"/>
  <c r="I19" i="1"/>
  <c r="H19" i="1"/>
  <c r="I117" i="1" l="1"/>
  <c r="H117" i="1"/>
  <c r="I22" i="1" l="1"/>
  <c r="H22" i="1"/>
  <c r="J22" i="1" l="1"/>
  <c r="K22" i="1" s="1"/>
  <c r="L22" i="1" s="1"/>
  <c r="I62" i="1"/>
  <c r="H62" i="1"/>
  <c r="I11" i="1"/>
  <c r="I28" i="1" s="1"/>
  <c r="H11" i="1"/>
  <c r="H28" i="1" s="1"/>
  <c r="G102" i="1" l="1"/>
  <c r="I102" i="1"/>
  <c r="H102" i="1"/>
  <c r="I72" i="1"/>
  <c r="H72" i="1"/>
  <c r="I58" i="1"/>
  <c r="H58" i="1"/>
  <c r="I33" i="1"/>
  <c r="J78" i="1" l="1"/>
  <c r="K78" i="1" s="1"/>
  <c r="I109" i="1"/>
  <c r="H109" i="1"/>
  <c r="G32" i="1"/>
  <c r="H75" i="1" l="1"/>
  <c r="J17" i="1"/>
  <c r="G17" i="1"/>
  <c r="H90" i="1" l="1"/>
  <c r="I75" i="1" l="1"/>
  <c r="J62" i="1" l="1"/>
  <c r="I90" i="1"/>
  <c r="J90" i="1" s="1"/>
  <c r="K90" i="1" s="1"/>
  <c r="L90" i="1" s="1"/>
  <c r="J102" i="1" l="1"/>
  <c r="K102" i="1" s="1"/>
  <c r="L102" i="1" s="1"/>
  <c r="L109" i="1" s="1"/>
  <c r="I10" i="1" l="1"/>
  <c r="G16" i="1" l="1"/>
  <c r="G15" i="1" s="1"/>
  <c r="H10" i="1" l="1"/>
  <c r="J117" i="1"/>
  <c r="K117" i="1" s="1"/>
  <c r="L117" i="1" s="1"/>
  <c r="L123" i="1" s="1"/>
  <c r="H113" i="1"/>
  <c r="H112" i="1" s="1"/>
  <c r="I113" i="1"/>
  <c r="I112" i="1" s="1"/>
  <c r="J64" i="1" l="1"/>
  <c r="J19" i="1"/>
  <c r="K19" i="1" s="1"/>
  <c r="L19" i="1" s="1"/>
  <c r="J15" i="1"/>
  <c r="K15" i="1" s="1"/>
  <c r="L15" i="1" s="1"/>
  <c r="J72" i="1"/>
  <c r="K72" i="1" s="1"/>
  <c r="L72" i="1" s="1"/>
  <c r="H123" i="1"/>
  <c r="H124" i="1" s="1"/>
  <c r="I123" i="1"/>
  <c r="I124" i="1" s="1"/>
  <c r="J31" i="1"/>
  <c r="J55" i="1"/>
  <c r="K55" i="1" s="1"/>
  <c r="L55" i="1" s="1"/>
  <c r="L28" i="1" l="1"/>
  <c r="L58" i="1"/>
  <c r="J75" i="1"/>
  <c r="K64" i="1"/>
  <c r="L75" i="1" s="1"/>
  <c r="L124" i="1" l="1"/>
  <c r="K75" i="1"/>
</calcChain>
</file>

<file path=xl/sharedStrings.xml><?xml version="1.0" encoding="utf-8"?>
<sst xmlns="http://schemas.openxmlformats.org/spreadsheetml/2006/main" count="441" uniqueCount="263">
  <si>
    <t>Приложение 
оценке эффективности реализациик муниципальной  программе  Усть-Ишимского муниципального района Омской области
"Развитие экономического потенциала Усть-Ишимского муниципального района Омской области"</t>
  </si>
  <si>
    <t>X</t>
  </si>
  <si>
    <t>х</t>
  </si>
  <si>
    <t xml:space="preserve">3. Поступлений от государственной корпорации – Фонд содействия реформированию жилищно-коммунального хозяйства </t>
  </si>
  <si>
    <t>4.2. поступлений от государственной корпорации – Фонд содействия реформированию жилищно-коммунального хозяйства</t>
  </si>
  <si>
    <t>Целевые индикаторы реализации муниципальных программ</t>
  </si>
  <si>
    <t>Значение  показателя</t>
  </si>
  <si>
    <t>Степень соответствия решения Усть-Ишимского муниципального района Омской областио районном бюджете требованием Бюджетного кодекса РФ</t>
  </si>
  <si>
    <t>Задача 9. "Повышение уровня готовности в области гражданской обороны , защиты населения и территорий от чрезвычайных ситуаций, обеспечение пожарной безопасности людей на водных объектах, сокращение количества людей получивших травмы и погибших на пожаре"</t>
  </si>
  <si>
    <t>Цель подпрограммы "Повышение уровня готовности в области гражданской обороны , защиты населения и территорий от чрезвычайных ситуаций, обеспечение пожарной безопасности людей на водных объектах, сокращение количества людей получивших травмы и погибших на пожаре</t>
  </si>
  <si>
    <t>Задача1 "Организация и осуществление профилактических мероприятий , направленных на недопущение возникновения чрезвычайных ситуаций и организация проведения аварийно-спасательных работ и других неотложных работ в районе чрезвычайной ситуации</t>
  </si>
  <si>
    <t>9</t>
  </si>
  <si>
    <t>9.1.1</t>
  </si>
  <si>
    <t>Предупреждение и ликвидация последствий чрезвычайных ситуаций</t>
  </si>
  <si>
    <t>Создание условий для снижение рисков чрезвычайных ситуаций</t>
  </si>
  <si>
    <t>Задача2 "Организация и осуществление профилактически пожаров, организация и осуществление тушения пожаров, спасения людей и материальных ценностей при пожарах</t>
  </si>
  <si>
    <t>Обеспечение мер пожарной безопвсности</t>
  </si>
  <si>
    <t>9.2</t>
  </si>
  <si>
    <t>9.2.1</t>
  </si>
  <si>
    <t>Создание условий для снижение рисков пожарной угрозы</t>
  </si>
  <si>
    <t>Материально-техническое оснащение</t>
  </si>
  <si>
    <t>№ п/п</t>
  </si>
  <si>
    <t>Наименование показателя</t>
  </si>
  <si>
    <t>Единица измерения</t>
  </si>
  <si>
    <t>Х</t>
  </si>
  <si>
    <t>1. Налоговых и неналоговых доходов, поступлений нецелевого характера из федерального бюджета</t>
  </si>
  <si>
    <t>2. Поступлений целевого характера из федерального бюджета</t>
  </si>
  <si>
    <t>4.1. поступлений целевого характера из федерального бюджета</t>
  </si>
  <si>
    <t>4.3. средств дорожного фонда Омской области</t>
  </si>
  <si>
    <t>5. Средств бюджета территориального фонда обязательного медицинского страхования Омской области</t>
  </si>
  <si>
    <t>процентов</t>
  </si>
  <si>
    <t>единиц</t>
  </si>
  <si>
    <t>человек</t>
  </si>
  <si>
    <t>5</t>
  </si>
  <si>
    <t>кв.м</t>
  </si>
  <si>
    <t xml:space="preserve">4. Переходящего остатка бюджетных средств, в том числе: </t>
  </si>
  <si>
    <t>Развитие жилищно-коммунального комплекса</t>
  </si>
  <si>
    <t>4.1</t>
  </si>
  <si>
    <t>едениц</t>
  </si>
  <si>
    <t>4.2</t>
  </si>
  <si>
    <t>Развитие живатноводства, переработки и реализации продукции</t>
  </si>
  <si>
    <t>Задача 2 "Создание благоприятных условий для реализации сельскохозяйственной продукции , сырья и продовольствия на территории района и области"</t>
  </si>
  <si>
    <t>Задача5 "Улучшение кадрового обеспечения сельского хозяйства Усть-Ишимского района</t>
  </si>
  <si>
    <t>Развитие кадрового потенциала</t>
  </si>
  <si>
    <t>Проведение смотров, конкурсов, соревнований по направлениям сельскохозяйственного производства</t>
  </si>
  <si>
    <t>Цель подпрограммы "Сохранение окружающей среды и обеспечение экологической безопасности на территории Усть-Ишимского муниципального района Омской области"</t>
  </si>
  <si>
    <t>Задача1 "Обеспечение безопасного размещения и обезвреживания отходов повышенных классов опасности, предотвращения негативного воздействия вод и снижение ущерба от воздействия воды путем защиты территорий"</t>
  </si>
  <si>
    <t>6</t>
  </si>
  <si>
    <t>6.1</t>
  </si>
  <si>
    <t>Формирование экологической культуры населения</t>
  </si>
  <si>
    <t>Задача 7 "Обеспечение безопасности дорожного движения в Усть-Ишимском муниципальном районе Омской области"</t>
  </si>
  <si>
    <t xml:space="preserve">Задача6".6.Сохранение окружающей среды и обеспечение экологической безопасности на территории Усть-Ишимского муниципального района Омской области" </t>
  </si>
  <si>
    <t>Цель подпрограммы "Обеспечение безопасности дорожного движения в Усть-Ишимском муниципальном районе Омской области"</t>
  </si>
  <si>
    <t>Организованно-планировочные и инженерные меры, направленные на совершенствование организации движения транспорта и пешеходов</t>
  </si>
  <si>
    <t>процент</t>
  </si>
  <si>
    <t>тонн</t>
  </si>
  <si>
    <t>км</t>
  </si>
  <si>
    <t>Задача 3. "2.Создание предложений по предоставлению участков для комплексного освоения в целях жилищного строительства путем подготовки документов территориального планирования и документации по планировке и межеванию территорий"</t>
  </si>
  <si>
    <t>Задача5 "Создание условий для обеспечения граждан качественными жтлищно-коммунальными услугами в Усть-Ишимском муниципальном районе Омской области</t>
  </si>
  <si>
    <t>Задача 6. "Обеспечение населения питьевой водой, соответствующей требованием безопасности и безвредности, установленных санитарно-эпидемиологическими  правилами"</t>
  </si>
  <si>
    <t>Опашка населённых пунктов сельхозугодий и лесных массивов</t>
  </si>
  <si>
    <t>Итого по подрограмма 5 "Развитие сельского хозяйства и регулирования рынков сельскохозяйственной продукции , сырья и продовольствия в Усть-Ишимском муниципальном районе Омской области"</t>
  </si>
  <si>
    <t>Итого по подпрограмме 2 "Создание условий обеспечение граждан доступным, комфортным жильем и коммунальными услугами Усть-Ишимского муниципального района Омской области"</t>
  </si>
  <si>
    <t>Мероприятия по  улучшению водоснабжения населенных пунктов в Усть-Ишимском муниципальном районе Омской области</t>
  </si>
  <si>
    <t>9.2.3</t>
  </si>
  <si>
    <t>Итого по подпрограмме "Обеспечение безопасности дорожного движения и организации транспортного обслуживания в Усть-Ишимском муниципальном районе Омской области</t>
  </si>
  <si>
    <t>8</t>
  </si>
  <si>
    <t>Уровень освоения лимитов бюджетных обязательств предусмотренных в рамках реализации муниципальной программы</t>
  </si>
  <si>
    <t>количество молока,  сданного СХП на промышленную переработку</t>
  </si>
  <si>
    <t>наличие  систем оповещения и информирования населения об опасности</t>
  </si>
  <si>
    <t>9.1.2</t>
  </si>
  <si>
    <t>ПЛАН</t>
  </si>
  <si>
    <t>ФАКТ</t>
  </si>
  <si>
    <t>Степень достижения целевого индикатора (единиц)</t>
  </si>
  <si>
    <t>Объем финансирования мероприятий МП в рамках ВЦП \ОМ (далее - мероприятие), рублей</t>
  </si>
  <si>
    <t>Уровень финансового обеспечения мероприятия (единиц)</t>
  </si>
  <si>
    <t>Эффективность реализации мероприятия (единиц)</t>
  </si>
  <si>
    <t>Эффективность реализации ВЦП\ОМ \Подпрограммы (далее- ПП\МП (процентов)</t>
  </si>
  <si>
    <t>Количество муниципальных служащих, подлежащих сдаче квалификационного экзамена</t>
  </si>
  <si>
    <t>Количество муниципальных служащих, подлежащих аттестации</t>
  </si>
  <si>
    <t>Доля муниципальных служащих, включенных в резерв управленческих кадров</t>
  </si>
  <si>
    <t>Сохранение площади здания администрации, соответствующей  санитарным нормам и правилам, правилам пожарной безопасности и электробезопасности, техническим условиям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</si>
  <si>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</si>
  <si>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 xml:space="preserve">Всего расходы </t>
  </si>
  <si>
    <t>Всего расходы :</t>
  </si>
  <si>
    <t>Содержание контейнерных площадок для твердых бытовых отходов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</si>
  <si>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</si>
  <si>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Организация транспортного обслуживания населения</t>
  </si>
  <si>
    <t>Повышение квалификации муниципальных служащих, в том числе состоящих в резерве управленческих кадров, в органах местного самоуправления</t>
  </si>
  <si>
    <t>Материально-техническое и хозяйственное обеспечение органов местного самоуправления</t>
  </si>
  <si>
    <t>Осуществление руководства и управления в сфере установленных функций органов местного самоуправления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</si>
  <si>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</si>
  <si>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Реализация прочих мероприятий по предупреждению и ликвидации последствий чрезвычайных ситуаций</t>
  </si>
  <si>
    <t>Итого по программе "Развитие экономического потенциала Усть-Ишимского муниципального района Омской области "</t>
  </si>
  <si>
    <t>Снижение установленного тарифа по перевозке пассажиров и багажане ниже 5% от экономически обоснованных затрат</t>
  </si>
  <si>
    <t xml:space="preserve">количество информационных щитов , аншлагов по безопасности населения </t>
  </si>
  <si>
    <t>Освоение лимитов бюджетных обязательств</t>
  </si>
  <si>
    <t>Сокращение количества зарегистрированных пожаров в процентном отношении к предидущему году</t>
  </si>
  <si>
    <t>Реализация прочих мероприятий</t>
  </si>
  <si>
    <t>Устойчивое развитие сельских территорий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</si>
  <si>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</si>
  <si>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Итого по подпрограмме "7.Охрана окружающей среды в Усть-Ишимском муниципальном районе Омской области"</t>
  </si>
  <si>
    <t>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</si>
  <si>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</si>
  <si>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Повышение качества управления муниципальными финансами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</si>
  <si>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</si>
  <si>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</si>
  <si>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Проведение кадастровых работ, связанных с разграничением государственной собственности на землю и получение сведений об объектах недвижимости, внесенных в государственный кадастр недвижимости</t>
  </si>
  <si>
    <t>Формирование и развитие собственности Усть-Ишимского муниципального района Омской области</t>
  </si>
  <si>
    <t>Государственная регистрация права муниципальной собственности на объекты собственности муниципального района</t>
  </si>
  <si>
    <t>Оплата взносов на капитальный ремонт общего имущества в многоквартирных домах</t>
  </si>
  <si>
    <t>Организация работ по сносу объектов, расположенных на территории Усть-Ишимского муниципального района Омской области</t>
  </si>
  <si>
    <t>Приобретение и обслуживание организационной, компьютерной и вычислительной техники в муниципальных учреждениях</t>
  </si>
  <si>
    <t>Задача 2 "Ликвидация и профилактика аварийных участков  на дорогах</t>
  </si>
  <si>
    <t xml:space="preserve">процентов </t>
  </si>
  <si>
    <t>Задача 4 " "Улучшение жилищных условий сельского населения в Усть-Ишимском районе Омской области, восстаеновление и развитие социальной и инженерной инфросткуктуры села"</t>
  </si>
  <si>
    <t>Задача 2 "Совершенствование организации и осуществления бюджетного процесса и межбюджетных отношений в Усть-Ишимском муниципальном районе Омской области</t>
  </si>
  <si>
    <t>Соблюдение сроков и качества предоставления бюджетной отчетности</t>
  </si>
  <si>
    <t>Степень соответствия освещеемой информации о деятельности комитета требованием федерального законодательства</t>
  </si>
  <si>
    <t>Единиц</t>
  </si>
  <si>
    <t>Количество поселений получивших наибольшую оценку качества организации бюджетного процесса</t>
  </si>
  <si>
    <t>Величена разрыва в уровне бюджетной обеспеченности между наиболее и наименее обеспеченными поселениями входящими в состам Усть-Ишимского муниципального района Омской области</t>
  </si>
  <si>
    <t>Количество сельских поселений Усть-Ишимского муниципального района Омской области, нарушевхих требование бюджетного законодательства при осуществлении бюджетного процесса</t>
  </si>
  <si>
    <t>Задача 1 "Обеспечение эффективного осуществления своих полномочий Администрации Усть-Ишимского муниципального района Омской области и иными органами местного самоуправления Усть-Ишимского муниципального района Омской области</t>
  </si>
  <si>
    <t>Цель подпрограммы 8. "Повышение качества управления муниципальными финансами Усть-Ишимского муниципального района Омской области, повышение эффективности и результативности системы муниципального управления в установленных сферах деятельности, эффективное управление муниципальным имуществом"</t>
  </si>
  <si>
    <t>Cоздание  условий для эффективного осуществления полномочий Администрации Усть-Ишимского муниципального района Омской области</t>
  </si>
  <si>
    <t>Количество  транспорт-ных средств, находящихся в опера-тивном</t>
  </si>
  <si>
    <t>Количество мероприятий в области мобилизационной подготовки и мобилизации</t>
  </si>
  <si>
    <t>удельный вес фактически осуществленных расходов по оплате кадастровых работ в отношении объектов недвижимости,  в общем объеме средств, предусмотренных на эти цели.</t>
  </si>
  <si>
    <t>степень исполнения расходных обязательств по оплате взносов за капитальный ремонт общего имущества в многоквартирных домах</t>
  </si>
  <si>
    <t>Количество  объектов полежащих сносу</t>
  </si>
  <si>
    <t xml:space="preserve">Количество заключенных соглашений на улучшения водоснабжения населенных пунктов в Усть-Ишимском районе Омской области </t>
  </si>
  <si>
    <t>Количество снятых с профилактического учета несовершеннолетних, состоящих на учете в подразделении по делам несовершеннолетних и комиссии по делам несовершеннолетних и защите их прав</t>
  </si>
  <si>
    <t>ед</t>
  </si>
  <si>
    <t>степень исполнения расходных обязательств, направленных государственная регистрация права муниципальной собственности на объекты собственности муниципального района</t>
  </si>
  <si>
    <t xml:space="preserve">
Оценка эффективности реализациик муниципальной  программе  Усть-Ишимского муниципального района Омской области
"Развитие экономического потенциала Усть-Ишимского муниципального района Омской области"</t>
  </si>
  <si>
    <t>1.3</t>
  </si>
  <si>
    <t>1.5</t>
  </si>
  <si>
    <t>1.5.1</t>
  </si>
  <si>
    <t>1.5.2</t>
  </si>
  <si>
    <t>1.6</t>
  </si>
  <si>
    <t>1.6.1</t>
  </si>
  <si>
    <t>2.1</t>
  </si>
  <si>
    <t>3</t>
  </si>
  <si>
    <t>3.1</t>
  </si>
  <si>
    <t>3.1.2</t>
  </si>
  <si>
    <t>4.</t>
  </si>
  <si>
    <t>4.3</t>
  </si>
  <si>
    <t>5.1</t>
  </si>
  <si>
    <t>5.1.1</t>
  </si>
  <si>
    <t>5.1.3</t>
  </si>
  <si>
    <t>6.2</t>
  </si>
  <si>
    <t>7</t>
  </si>
  <si>
    <t>7.1</t>
  </si>
  <si>
    <t>8.1</t>
  </si>
  <si>
    <t>8.1.2</t>
  </si>
  <si>
    <t>8.3</t>
  </si>
  <si>
    <t>8.1.3</t>
  </si>
  <si>
    <t>8.1.4</t>
  </si>
  <si>
    <t>8.1.5</t>
  </si>
  <si>
    <t>8.1.7</t>
  </si>
  <si>
    <t>8.2</t>
  </si>
  <si>
    <t>8.2.1</t>
  </si>
  <si>
    <t>8.2.2</t>
  </si>
  <si>
    <t>8.2.4</t>
  </si>
  <si>
    <t>8.2.5</t>
  </si>
  <si>
    <t>8.3.1</t>
  </si>
  <si>
    <t>8.3.2</t>
  </si>
  <si>
    <t>8.3.3</t>
  </si>
  <si>
    <t>8.3.4</t>
  </si>
  <si>
    <t>8.3.5</t>
  </si>
  <si>
    <t>8.3.6</t>
  </si>
  <si>
    <t>Итого по подпрограмме "Муниципальное управление, управление общественными финансами и имуществом в Усть-Ишимском муниципальном районе Омской области "</t>
  </si>
  <si>
    <t>Приобретение и установка резервных источников электроснабжения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</si>
  <si>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</si>
  <si>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Предоставление иных межбюджетных трансфертов на улучшение водоснабжения населенных пунктов в Усть-Ишимском муниципальном районе Омской области согласно заключенных соглашений</t>
  </si>
  <si>
    <t>Проведение праздника, посвященного Дню работников сельского хозяйства</t>
  </si>
  <si>
    <t>Ликвидация несанкционированных свалок</t>
  </si>
  <si>
    <t>Повышение правового сознания и предупреждение опасного поведения участников дорожного движения</t>
  </si>
  <si>
    <t>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</si>
  <si>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Систематические работы по содержанию полотна в нормальном состоянии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</si>
  <si>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</si>
  <si>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Исполнение судебных актов, предусматривающих взыскание денежных средств за счет казны Усть-Ишимского муниципального района Омской области в соответствии с законодательством</t>
  </si>
  <si>
    <t>Осуществление оценки объектов собственности Усть-Ишимского муниципального района Омской области, вовлекаемых в сделки</t>
  </si>
  <si>
    <t>Итого по подпрограмме "Защита населения и территории Усть-Ишимского муниципального района Омской области от чрезвычайных ситуаций природного и техногенного характера, обеспечение пожарной безопасности и безопасности населения на водных объектах"</t>
  </si>
  <si>
    <t>1.3.3</t>
  </si>
  <si>
    <t>1.3.5</t>
  </si>
  <si>
    <t>1.6.5</t>
  </si>
  <si>
    <t>Задача 5" Устойчивое развитие сельских территорий, повышение занятости и уровня жизни сельского населения Усть-Ишимского района, увеличение объема производства и переработки сельскохозяйственной продукции, обеспечение ее конкурентоспособности, повышение финансовой устойчиости АПК"</t>
  </si>
  <si>
    <t>Цель подпрограммы 45" Устойчивое развитие сельских территорий, повышение занятости и уровня жизни сельского населения Усть-Ишимского района, увеличение объема производства и переработки сельскохозяйственной продукции, обеспечение ее конкурентоспособности, повышение финансовой устойчиости АПК    "</t>
  </si>
  <si>
    <t>4.1.1</t>
  </si>
  <si>
    <t>4.2.5</t>
  </si>
  <si>
    <t>4.3.2</t>
  </si>
  <si>
    <t>4.3.3</t>
  </si>
  <si>
    <t>6..1.3</t>
  </si>
  <si>
    <t>6.2.2</t>
  </si>
  <si>
    <t>7.1.1</t>
  </si>
  <si>
    <t>7.1.2</t>
  </si>
  <si>
    <t>9.1</t>
  </si>
  <si>
    <t>9.2.2</t>
  </si>
  <si>
    <t>Количество приобретенных резервных  источников электроснабжения</t>
  </si>
  <si>
    <t>Приобретение топлизно-энергетических ресурсов</t>
  </si>
  <si>
    <t>степень выполнения планов по отлову, содержанию безнадзорных животных</t>
  </si>
  <si>
    <t>количество победителей</t>
  </si>
  <si>
    <t>количество поощрения работников</t>
  </si>
  <si>
    <t>Количество ликвидированных свалок</t>
  </si>
  <si>
    <t>Количествоо созданных мест (плащадок) накопления твердых коммунальных отходов с контейенерами (бункерами)</t>
  </si>
  <si>
    <t>количество муниципальных районов  на территории которых путем осуществления конкурсных процедур организована работа по определению исполнителя услуг по перемещению транспортных средств на специализированную стоянку, их хранению и возврату</t>
  </si>
  <si>
    <t xml:space="preserve"> Количество дорог соответствующие требованиям дорожного законодательства</t>
  </si>
  <si>
    <t>Степень освоения лимитов бюджетных обязательств</t>
  </si>
  <si>
    <t>Количество дорожно-транспортных происшествий на дорогах местного значения</t>
  </si>
  <si>
    <t>Снижение количества пострадавших в дорожно-транспортных происшествиях граждан, в т.ч.  со смертельным исходом</t>
  </si>
  <si>
    <t>доля своевременных выплат</t>
  </si>
  <si>
    <t>удельный вес своевременно исполненных комитетом судебных актов, предусматривающих взыскание денежных средств за счет казны Усть-Ишимского муниципального района Омской области</t>
  </si>
  <si>
    <t>Благоустройство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</si>
  <si>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</si>
  <si>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 xml:space="preserve"> Возмещение части затрат по производству молока, сбору, хранению, первичной обработке и транспортировке молока на промышленную переработку юридическим лицам, индивидуальным предпринимателям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</si>
  <si>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</si>
  <si>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</si>
  <si>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бюджетам поселений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</si>
  <si>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</si>
  <si>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Количество муниципальных образований Усть-Ишимского муниципального района в которых разработанны документов территориального планирования и градостроительного зонирования (в том числе внесение изменений),включая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</si>
  <si>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степень обеспечения деятельности административных комиссий;
</t>
  </si>
  <si>
    <t xml:space="preserve">доля составленных списков кандидатов в присяжные заседатели федеральных судов общей юрисдикции в Российской Федерации в количестве списков, подлежащих составлению в соответствии с </t>
  </si>
  <si>
    <t>Протяженность автомобильных дорог местного значения на которых проведен ремонт</t>
  </si>
  <si>
    <t>за 2024 год</t>
  </si>
  <si>
    <t xml:space="preserve"> Переселение граждан из аварийного жилищного фонда, проведение капитального ремонта, реконструкции и модернизации жилых домов</t>
  </si>
  <si>
    <t>Софинансирование мероприятий по переселению граждан из аварийного жилищного фонда</t>
  </si>
  <si>
    <t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</t>
  </si>
  <si>
    <t>Региональный проект "Обеспечение устойчивого сокращения непригодного для проживания жилищного фонда", реализуемый в рамках национального проекта "Жилье и городская среда"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</si>
  <si>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</si>
  <si>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Обеспечение дополнительных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</si>
  <si>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Повышение энергетической эффективности и сокращение энергетических издержек в бюджетном секторе</t>
  </si>
  <si>
    <t>Модернизация тепловых узлов с установкой нового оборудования</t>
  </si>
  <si>
    <t>Итого по подпрограмме 3 "Энергосбережение и повышение энергетической эффективности в Усть-Ишимском муниципальном районе Омской области"</t>
  </si>
  <si>
    <t xml:space="preserve">Задача 4" Усиление предпринимательской активности населения Усть-Ишимского муниципального района Омской области" </t>
  </si>
  <si>
    <t>Цель подпрограммы 4"  Усиление предпринимательской активности населения Усть-Ишимского муниципального района Омской области   "</t>
  </si>
  <si>
    <t>Задача1. "Вовлечение незанятого населения в предпринимательскую деятельность, содействие его социально-трудовой адаптации"</t>
  </si>
  <si>
    <t>Поощрение за активную ярмарочную деятельность</t>
  </si>
  <si>
    <t>количество награжденных</t>
  </si>
  <si>
    <t>лиц</t>
  </si>
  <si>
    <t>Предоставление грантов начинающим субъектам малого предпринимательства</t>
  </si>
  <si>
    <t>Итого по подпрограмме 4 "Развитие малого и среднего предпринимательства в Усть-Ишимском муниципальном районе Омской области"</t>
  </si>
  <si>
    <t>Иные межбюджетные трансферты на финансовое обеспечение дорожной деятельности и обеспечение ремонта автомобильных дорог общего пользования местного значения и искусственных сооружений, расположенных на них</t>
  </si>
  <si>
    <t>Поощрение муниципальной управленческой команды Омской области</t>
  </si>
  <si>
    <t>Цель подпрограммы 3 " Сокращение энергоемкости валового продукта  и создание на этой основе предпосылок для устойчивого развития экономики муниципального района  и повышения его конкурентоспособности, а также оптимизация бюджетных расходов на оплату потребления топливно-энергетических ресурсов.      "</t>
  </si>
  <si>
    <t>Задача 1 . "Обеспечение учета и контроля на всех этапах выработки, передачи и потребления топливно-энергетических ресурсов с оснащением приборами учета коммунальных ресурсов и устройствами регулирования потребления тепловой энергии всех потребителей,
 сокращение энергетических издержек в  бюджетной сферы Усть-Ишимского муниципального района к 2020 году не менее чем на 15 процентов к уровню 2012 года (в сопоставимых условиях);
"</t>
  </si>
  <si>
    <t xml:space="preserve"> Количество квадратных метров расселенного аварийного жилищного фонда с использованием субсидий на оплату  дополнительных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</si>
  <si>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Количество квадратных метров расселенного аварийного жилищного фонда</t>
  </si>
  <si>
    <t>Количество граждан, расселенных из аварийного жилищного фонда</t>
  </si>
  <si>
    <t>Количество мероприятий проводимых в рамках улучшения водоснабжения населенных пунктов в Усть-Ишимском муниципальномм районе Омской области согласно заключенных соглошений</t>
  </si>
  <si>
    <t>Снижение уровня износа фонда коммунальной инфраструктуры</t>
  </si>
  <si>
    <t>Модернизация тепловых узлов, установка новых тепловых узлов</t>
  </si>
  <si>
    <t>Количество заключенных соглашений с сельскими поселениями Усть-Ишимского муниципального района на содержание дорог, относящимся к собственности муниципального района</t>
  </si>
  <si>
    <t>Установка светофоров</t>
  </si>
  <si>
    <t xml:space="preserve">отношение объема выполненных мероприятий к объему запланированных мероприятий по данным исполнителей мероприятий
</t>
  </si>
  <si>
    <t>Количество объектов прошедших рыночную оценку</t>
  </si>
  <si>
    <t>Увеличение количества материально-технических средств для ликвидации пожаров</t>
  </si>
  <si>
    <t>Доля расходов на оплату труда органов местного самоуправления в общем объеме расходов местного бюджета</t>
  </si>
  <si>
    <t>8.2.3</t>
  </si>
  <si>
    <t>8.2.6</t>
  </si>
  <si>
    <t>8.1.1</t>
  </si>
  <si>
    <t>8.1.6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</si>
</sst>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62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49" fontId="7" fillId="4" borderId="13">
      <alignment horizontal="left" vertical="top" wrapText="1"/>
    </xf>
    <xf numFmtId="43" fontId="8" fillId="0" borderId="0" applyFont="0" applyFill="0" applyBorder="0" applyAlignment="0" applyProtection="0"/>
  </cellStyleXfs>
  <cellXfs count="31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2" fontId="3" fillId="0" borderId="6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2" fontId="3" fillId="5" borderId="10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left" vertical="top" wrapText="1"/>
    </xf>
    <xf numFmtId="0" fontId="5" fillId="5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5" borderId="6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vertical="top" wrapText="1"/>
    </xf>
    <xf numFmtId="0" fontId="3" fillId="3" borderId="10" xfId="0" applyFont="1" applyFill="1" applyBorder="1" applyAlignment="1">
      <alignment horizontal="center" vertical="top" wrapText="1"/>
    </xf>
    <xf numFmtId="2" fontId="3" fillId="3" borderId="10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top" wrapText="1"/>
    </xf>
    <xf numFmtId="2" fontId="3" fillId="0" borderId="1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2" fontId="3" fillId="3" borderId="11" xfId="0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2" fontId="3" fillId="3" borderId="7" xfId="0" applyNumberFormat="1" applyFont="1" applyFill="1" applyBorder="1" applyAlignment="1">
      <alignment horizontal="center" vertical="top" wrapText="1"/>
    </xf>
    <xf numFmtId="49" fontId="3" fillId="6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center" vertical="top" wrapText="1"/>
    </xf>
    <xf numFmtId="0" fontId="3" fillId="6" borderId="11" xfId="0" applyFont="1" applyFill="1" applyBorder="1" applyAlignment="1">
      <alignment horizontal="center" vertical="top" wrapText="1"/>
    </xf>
    <xf numFmtId="2" fontId="3" fillId="6" borderId="11" xfId="0" applyNumberFormat="1" applyFont="1" applyFill="1" applyBorder="1" applyAlignment="1">
      <alignment horizontal="center" vertical="top" wrapText="1"/>
    </xf>
    <xf numFmtId="0" fontId="3" fillId="6" borderId="0" xfId="0" applyFont="1" applyFill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3" borderId="8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2" fontId="3" fillId="3" borderId="1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top" wrapText="1"/>
    </xf>
    <xf numFmtId="0" fontId="4" fillId="7" borderId="6" xfId="0" applyFont="1" applyFill="1" applyBorder="1" applyAlignment="1">
      <alignment horizontal="center" vertical="top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left" vertical="top" wrapText="1"/>
    </xf>
    <xf numFmtId="0" fontId="3" fillId="7" borderId="6" xfId="0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2" fontId="3" fillId="7" borderId="6" xfId="0" applyNumberFormat="1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vertical="top" wrapText="1"/>
    </xf>
    <xf numFmtId="4" fontId="4" fillId="7" borderId="1" xfId="0" applyNumberFormat="1" applyFont="1" applyFill="1" applyBorder="1" applyAlignment="1">
      <alignment horizontal="center" vertical="top" wrapText="1"/>
    </xf>
    <xf numFmtId="2" fontId="3" fillId="7" borderId="1" xfId="0" applyNumberFormat="1" applyFont="1" applyFill="1" applyBorder="1" applyAlignment="1">
      <alignment horizontal="center" vertical="top" wrapText="1"/>
    </xf>
    <xf numFmtId="2" fontId="3" fillId="7" borderId="8" xfId="0" applyNumberFormat="1" applyFont="1" applyFill="1" applyBorder="1" applyAlignment="1">
      <alignment horizontal="center" vertical="top" wrapText="1"/>
    </xf>
    <xf numFmtId="0" fontId="3" fillId="7" borderId="8" xfId="0" applyFont="1" applyFill="1" applyBorder="1" applyAlignment="1">
      <alignment vertical="top" wrapText="1"/>
    </xf>
    <xf numFmtId="4" fontId="4" fillId="7" borderId="8" xfId="0" applyNumberFormat="1" applyFont="1" applyFill="1" applyBorder="1" applyAlignment="1">
      <alignment horizontal="center" vertical="top" wrapText="1"/>
    </xf>
    <xf numFmtId="4" fontId="4" fillId="7" borderId="6" xfId="0" applyNumberFormat="1" applyFont="1" applyFill="1" applyBorder="1" applyAlignment="1">
      <alignment horizontal="center" vertical="top" wrapText="1"/>
    </xf>
    <xf numFmtId="2" fontId="3" fillId="7" borderId="10" xfId="0" applyNumberFormat="1" applyFont="1" applyFill="1" applyBorder="1" applyAlignment="1">
      <alignment horizontal="center" vertical="top" wrapText="1"/>
    </xf>
    <xf numFmtId="2" fontId="3" fillId="7" borderId="5" xfId="0" applyNumberFormat="1" applyFont="1" applyFill="1" applyBorder="1" applyAlignment="1">
      <alignment horizontal="center" vertical="top" wrapText="1"/>
    </xf>
    <xf numFmtId="4" fontId="9" fillId="7" borderId="6" xfId="0" applyNumberFormat="1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3" fillId="7" borderId="10" xfId="0" applyFont="1" applyFill="1" applyBorder="1" applyAlignment="1">
      <alignment horizontal="center" vertical="top" wrapText="1"/>
    </xf>
    <xf numFmtId="4" fontId="3" fillId="7" borderId="8" xfId="0" applyNumberFormat="1" applyFont="1" applyFill="1" applyBorder="1" applyAlignment="1">
      <alignment horizontal="center" vertical="top" wrapText="1"/>
    </xf>
    <xf numFmtId="2" fontId="3" fillId="7" borderId="11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vertical="top" wrapText="1"/>
    </xf>
    <xf numFmtId="4" fontId="4" fillId="7" borderId="2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top" wrapText="1"/>
    </xf>
    <xf numFmtId="4" fontId="9" fillId="7" borderId="5" xfId="0" applyNumberFormat="1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vertical="top" wrapText="1"/>
    </xf>
    <xf numFmtId="4" fontId="3" fillId="7" borderId="5" xfId="0" applyNumberFormat="1" applyFont="1" applyFill="1" applyBorder="1" applyAlignment="1">
      <alignment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" fontId="3" fillId="7" borderId="5" xfId="0" applyNumberFormat="1" applyFont="1" applyFill="1" applyBorder="1" applyAlignment="1">
      <alignment horizontal="center" vertical="center" wrapText="1"/>
    </xf>
    <xf numFmtId="4" fontId="3" fillId="7" borderId="6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horizontal="center" vertical="top" wrapText="1"/>
    </xf>
    <xf numFmtId="0" fontId="3" fillId="7" borderId="1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2" fontId="3" fillId="7" borderId="1" xfId="0" applyNumberFormat="1" applyFont="1" applyFill="1" applyBorder="1" applyAlignment="1">
      <alignment vertical="top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7" borderId="8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8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3" fontId="5" fillId="0" borderId="6" xfId="3" applyFont="1" applyFill="1" applyBorder="1" applyAlignment="1">
      <alignment horizontal="center" vertical="top" wrapText="1"/>
    </xf>
    <xf numFmtId="43" fontId="5" fillId="0" borderId="2" xfId="3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2" fontId="3" fillId="0" borderId="11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Свойства элементов измерения" xfId="2"/>
    <cellStyle name="Финансовый" xfId="3" builtinId="3"/>
  </cellStyles>
  <dxfs count="0"/>
  <tableStyles count="0" defaultTableStyle="TableStyleMedium9" defaultPivotStyle="PivotStyleLight16"/>
  <colors>
    <mruColors>
      <color rgb="FFCCFF66"/>
      <color rgb="FFFF99FF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2"/>
  <sheetViews>
    <sheetView tabSelected="1" view="pageBreakPreview" zoomScale="60" zoomScaleNormal="60" workbookViewId="0">
      <pane xSplit="4" ySplit="9" topLeftCell="E119" activePane="bottomRight" state="frozen"/>
      <selection pane="topRight" activeCell="E1" sqref="E1"/>
      <selection pane="bottomLeft" activeCell="A9" sqref="A9"/>
      <selection pane="bottomRight" activeCell="K82" sqref="K82"/>
    </sheetView>
  </sheetViews>
  <sheetFormatPr defaultColWidth="9.140625" defaultRowHeight="18.75" x14ac:dyDescent="0.25"/>
  <cols>
    <col min="1" max="1" width="9.140625" style="3" customWidth="1"/>
    <col min="2" max="2" width="64" style="2" customWidth="1"/>
    <col min="3" max="3" width="32.7109375" style="2" customWidth="1"/>
    <col min="4" max="4" width="19.7109375" style="2" customWidth="1"/>
    <col min="5" max="5" width="21.140625" style="2" customWidth="1"/>
    <col min="6" max="7" width="24.140625" style="2" customWidth="1"/>
    <col min="8" max="8" width="26.42578125" style="2" customWidth="1"/>
    <col min="9" max="9" width="26.7109375" style="2" customWidth="1"/>
    <col min="10" max="10" width="19.7109375" style="4" customWidth="1"/>
    <col min="11" max="11" width="20.7109375" style="2" customWidth="1"/>
    <col min="12" max="12" width="22.5703125" style="2" customWidth="1"/>
    <col min="13" max="13" width="9.140625" style="2"/>
    <col min="14" max="14" width="9.5703125" style="2" bestFit="1" customWidth="1"/>
    <col min="15" max="16384" width="9.140625" style="2"/>
  </cols>
  <sheetData>
    <row r="1" spans="1:12" ht="81.75" customHeight="1" x14ac:dyDescent="0.25">
      <c r="A1" s="264" t="s">
        <v>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2" ht="60.75" customHeight="1" x14ac:dyDescent="0.25">
      <c r="A2" s="265" t="s">
        <v>135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2" x14ac:dyDescent="0.25">
      <c r="E3" s="2" t="s">
        <v>225</v>
      </c>
    </row>
    <row r="4" spans="1:12" ht="80.25" customHeight="1" x14ac:dyDescent="0.25">
      <c r="A4" s="266" t="s">
        <v>21</v>
      </c>
      <c r="B4" s="269" t="s">
        <v>22</v>
      </c>
      <c r="C4" s="269" t="s">
        <v>5</v>
      </c>
      <c r="D4" s="269" t="s">
        <v>23</v>
      </c>
      <c r="E4" s="274" t="s">
        <v>6</v>
      </c>
      <c r="F4" s="275"/>
      <c r="G4" s="269" t="s">
        <v>73</v>
      </c>
      <c r="H4" s="272" t="s">
        <v>74</v>
      </c>
      <c r="I4" s="273"/>
      <c r="J4" s="269" t="s">
        <v>75</v>
      </c>
      <c r="K4" s="269" t="s">
        <v>76</v>
      </c>
      <c r="L4" s="269" t="s">
        <v>77</v>
      </c>
    </row>
    <row r="5" spans="1:12" ht="18.75" customHeight="1" x14ac:dyDescent="0.25">
      <c r="A5" s="267"/>
      <c r="B5" s="270"/>
      <c r="C5" s="270"/>
      <c r="D5" s="270"/>
      <c r="E5" s="276"/>
      <c r="F5" s="277"/>
      <c r="G5" s="270"/>
      <c r="H5" s="269" t="s">
        <v>71</v>
      </c>
      <c r="I5" s="269" t="s">
        <v>72</v>
      </c>
      <c r="J5" s="270"/>
      <c r="K5" s="270"/>
      <c r="L5" s="270"/>
    </row>
    <row r="6" spans="1:12" ht="18.75" customHeight="1" x14ac:dyDescent="0.25">
      <c r="A6" s="267"/>
      <c r="B6" s="270"/>
      <c r="C6" s="270"/>
      <c r="D6" s="270"/>
      <c r="E6" s="276"/>
      <c r="F6" s="277"/>
      <c r="G6" s="270"/>
      <c r="H6" s="270"/>
      <c r="I6" s="270"/>
      <c r="J6" s="270"/>
      <c r="K6" s="270"/>
      <c r="L6" s="270"/>
    </row>
    <row r="7" spans="1:12" ht="50.25" customHeight="1" x14ac:dyDescent="0.25">
      <c r="A7" s="267"/>
      <c r="B7" s="270"/>
      <c r="C7" s="270"/>
      <c r="D7" s="270"/>
      <c r="E7" s="278"/>
      <c r="F7" s="279"/>
      <c r="G7" s="270"/>
      <c r="H7" s="270"/>
      <c r="I7" s="270"/>
      <c r="J7" s="270"/>
      <c r="K7" s="270"/>
      <c r="L7" s="270"/>
    </row>
    <row r="8" spans="1:12" ht="35.25" hidden="1" customHeight="1" x14ac:dyDescent="0.25">
      <c r="A8" s="268"/>
      <c r="B8" s="271"/>
      <c r="C8" s="271"/>
      <c r="D8" s="271"/>
      <c r="E8" s="5" t="s">
        <v>71</v>
      </c>
      <c r="F8" s="6" t="s">
        <v>72</v>
      </c>
      <c r="G8" s="271"/>
      <c r="H8" s="271"/>
      <c r="I8" s="271"/>
      <c r="J8" s="271"/>
      <c r="K8" s="271"/>
      <c r="L8" s="271"/>
    </row>
    <row r="9" spans="1:12" ht="22.5" customHeight="1" x14ac:dyDescent="0.25">
      <c r="A9" s="7">
        <v>1</v>
      </c>
      <c r="B9" s="8">
        <v>2</v>
      </c>
      <c r="C9" s="1">
        <v>3</v>
      </c>
      <c r="D9" s="1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</row>
    <row r="10" spans="1:12" ht="81.75" customHeight="1" x14ac:dyDescent="0.25">
      <c r="A10" s="9"/>
      <c r="B10" s="86" t="s">
        <v>57</v>
      </c>
      <c r="C10" s="11"/>
      <c r="D10" s="11"/>
      <c r="E10" s="8"/>
      <c r="F10" s="12"/>
      <c r="G10" s="12"/>
      <c r="H10" s="141">
        <f>H11</f>
        <v>395291.97</v>
      </c>
      <c r="I10" s="141">
        <f>I11</f>
        <v>306718.96999999997</v>
      </c>
      <c r="J10" s="8"/>
      <c r="K10" s="26"/>
      <c r="L10" s="8" t="s">
        <v>1</v>
      </c>
    </row>
    <row r="11" spans="1:12" ht="83.25" customHeight="1" x14ac:dyDescent="0.25">
      <c r="A11" s="9" t="s">
        <v>136</v>
      </c>
      <c r="B11" s="175" t="s">
        <v>226</v>
      </c>
      <c r="C11" s="178"/>
      <c r="D11" s="178"/>
      <c r="E11" s="188"/>
      <c r="F11" s="178"/>
      <c r="G11" s="178">
        <v>3.5</v>
      </c>
      <c r="H11" s="186">
        <f>H12+H13</f>
        <v>395291.97</v>
      </c>
      <c r="I11" s="186">
        <f>I12+I13</f>
        <v>306718.96999999997</v>
      </c>
      <c r="J11" s="187">
        <v>1</v>
      </c>
      <c r="K11" s="187">
        <v>3.5</v>
      </c>
      <c r="L11" s="187">
        <v>100</v>
      </c>
    </row>
    <row r="12" spans="1:12" ht="336.75" customHeight="1" x14ac:dyDescent="0.25">
      <c r="A12" s="158" t="s">
        <v>185</v>
      </c>
      <c r="B12" s="227" t="s">
        <v>227</v>
      </c>
      <c r="C12" s="159" t="s">
        <v>221</v>
      </c>
      <c r="D12" s="159" t="s">
        <v>38</v>
      </c>
      <c r="E12" s="89">
        <v>7</v>
      </c>
      <c r="F12" s="161">
        <v>18</v>
      </c>
      <c r="G12" s="89">
        <v>2.5</v>
      </c>
      <c r="H12" s="15">
        <v>175374.54</v>
      </c>
      <c r="I12" s="85">
        <v>86801.54</v>
      </c>
      <c r="J12" s="160"/>
      <c r="K12" s="160"/>
      <c r="L12" s="160"/>
    </row>
    <row r="13" spans="1:12" ht="334.5" customHeight="1" x14ac:dyDescent="0.25">
      <c r="A13" s="158" t="s">
        <v>186</v>
      </c>
      <c r="B13" s="163" t="s">
        <v>98</v>
      </c>
      <c r="C13" s="159" t="s">
        <v>251</v>
      </c>
      <c r="D13" s="159" t="s">
        <v>38</v>
      </c>
      <c r="E13" s="89">
        <v>10</v>
      </c>
      <c r="F13" s="161">
        <v>10</v>
      </c>
      <c r="G13" s="89">
        <v>1</v>
      </c>
      <c r="H13" s="15">
        <v>219917.43</v>
      </c>
      <c r="I13" s="85">
        <v>219917.43</v>
      </c>
      <c r="J13" s="160"/>
      <c r="K13" s="160"/>
      <c r="L13" s="160" t="s">
        <v>1</v>
      </c>
    </row>
    <row r="14" spans="1:12" ht="82.5" customHeight="1" x14ac:dyDescent="0.25">
      <c r="A14" s="7"/>
      <c r="B14" s="1" t="s">
        <v>58</v>
      </c>
      <c r="C14" s="89"/>
      <c r="D14" s="89"/>
      <c r="E14" s="89"/>
      <c r="F14" s="12"/>
      <c r="G14" s="12"/>
      <c r="H14" s="22"/>
      <c r="I14" s="28"/>
      <c r="J14" s="28"/>
      <c r="K14" s="29"/>
      <c r="L14" s="185" t="s">
        <v>1</v>
      </c>
    </row>
    <row r="15" spans="1:12" ht="66" customHeight="1" x14ac:dyDescent="0.25">
      <c r="A15" s="7" t="s">
        <v>137</v>
      </c>
      <c r="B15" s="176" t="s">
        <v>36</v>
      </c>
      <c r="C15" s="178"/>
      <c r="D15" s="178"/>
      <c r="E15" s="188"/>
      <c r="F15" s="189"/>
      <c r="G15" s="191">
        <f>G16+G17</f>
        <v>1.6666666666666665</v>
      </c>
      <c r="H15" s="190">
        <f>H16+H17</f>
        <v>4768350</v>
      </c>
      <c r="I15" s="190">
        <f>I16+I17</f>
        <v>4768350</v>
      </c>
      <c r="J15" s="191">
        <f>I15/H15</f>
        <v>1</v>
      </c>
      <c r="K15" s="192">
        <f>G15/J15</f>
        <v>1.6666666666666665</v>
      </c>
      <c r="L15" s="191">
        <f>K15/2*100</f>
        <v>83.333333333333329</v>
      </c>
    </row>
    <row r="16" spans="1:12" ht="84" customHeight="1" x14ac:dyDescent="0.25">
      <c r="A16" s="7" t="s">
        <v>138</v>
      </c>
      <c r="B16" s="27" t="s">
        <v>173</v>
      </c>
      <c r="C16" s="61" t="s">
        <v>200</v>
      </c>
      <c r="D16" s="24" t="s">
        <v>31</v>
      </c>
      <c r="E16" s="14">
        <v>3</v>
      </c>
      <c r="F16" s="75">
        <v>2</v>
      </c>
      <c r="G16" s="13">
        <f>F16/E16</f>
        <v>0.66666666666666663</v>
      </c>
      <c r="H16" s="15">
        <v>1357600</v>
      </c>
      <c r="I16" s="55">
        <v>1357600</v>
      </c>
      <c r="J16" s="14"/>
      <c r="K16" s="29"/>
      <c r="L16" s="14"/>
    </row>
    <row r="17" spans="1:12" ht="108" customHeight="1" x14ac:dyDescent="0.25">
      <c r="A17" s="138" t="s">
        <v>139</v>
      </c>
      <c r="B17" s="137" t="s">
        <v>174</v>
      </c>
      <c r="C17" s="162" t="s">
        <v>201</v>
      </c>
      <c r="D17" s="159" t="s">
        <v>55</v>
      </c>
      <c r="E17" s="161">
        <v>1000</v>
      </c>
      <c r="F17" s="159">
        <v>1000</v>
      </c>
      <c r="G17" s="157">
        <f t="shared" ref="G17" si="0">F17/E17</f>
        <v>1</v>
      </c>
      <c r="H17" s="55">
        <v>3410750</v>
      </c>
      <c r="I17" s="55">
        <v>3410750</v>
      </c>
      <c r="J17" s="42">
        <f t="shared" ref="J17" si="1">I17/H17</f>
        <v>1</v>
      </c>
      <c r="K17" s="29"/>
      <c r="L17" s="161"/>
    </row>
    <row r="18" spans="1:12" ht="90" customHeight="1" x14ac:dyDescent="0.25">
      <c r="A18" s="9"/>
      <c r="B18" s="83" t="s">
        <v>59</v>
      </c>
      <c r="C18" s="11"/>
      <c r="D18" s="11" t="s">
        <v>1</v>
      </c>
      <c r="E18" s="17" t="s">
        <v>1</v>
      </c>
      <c r="F18" s="66" t="s">
        <v>1</v>
      </c>
      <c r="G18" s="66" t="s">
        <v>1</v>
      </c>
      <c r="H18" s="22" t="s">
        <v>2</v>
      </c>
      <c r="I18" s="8" t="s">
        <v>1</v>
      </c>
      <c r="J18" s="42"/>
      <c r="K18" s="26" t="s">
        <v>1</v>
      </c>
      <c r="L18" s="8" t="s">
        <v>1</v>
      </c>
    </row>
    <row r="19" spans="1:12" ht="66" customHeight="1" x14ac:dyDescent="0.25">
      <c r="A19" s="9" t="s">
        <v>140</v>
      </c>
      <c r="B19" s="176" t="s">
        <v>63</v>
      </c>
      <c r="C19" s="178"/>
      <c r="D19" s="178"/>
      <c r="E19" s="178"/>
      <c r="F19" s="189"/>
      <c r="G19" s="188">
        <f>G20+G21</f>
        <v>2</v>
      </c>
      <c r="H19" s="190">
        <f>H20+H21</f>
        <v>2946594.81</v>
      </c>
      <c r="I19" s="190">
        <f>I20+I21</f>
        <v>2946594.81</v>
      </c>
      <c r="J19" s="191">
        <f t="shared" ref="J19" si="2">I19/H19</f>
        <v>1</v>
      </c>
      <c r="K19" s="192">
        <f>G19/J19</f>
        <v>2</v>
      </c>
      <c r="L19" s="191">
        <f>K19/2*100</f>
        <v>100</v>
      </c>
    </row>
    <row r="20" spans="1:12" ht="112.5" customHeight="1" x14ac:dyDescent="0.25">
      <c r="A20" s="9" t="s">
        <v>141</v>
      </c>
      <c r="B20" s="163" t="s">
        <v>228</v>
      </c>
      <c r="C20" s="24" t="s">
        <v>131</v>
      </c>
      <c r="D20" s="24" t="s">
        <v>38</v>
      </c>
      <c r="E20" s="11">
        <v>12</v>
      </c>
      <c r="F20" s="88">
        <v>12</v>
      </c>
      <c r="G20" s="62">
        <v>1</v>
      </c>
      <c r="H20" s="15">
        <v>1155923.8600000001</v>
      </c>
      <c r="I20" s="55">
        <v>1155923.8600000001</v>
      </c>
      <c r="J20" s="42"/>
      <c r="K20" s="24"/>
      <c r="L20" s="24" t="s">
        <v>1</v>
      </c>
    </row>
    <row r="21" spans="1:12" ht="175.5" customHeight="1" x14ac:dyDescent="0.25">
      <c r="A21" s="80" t="s">
        <v>187</v>
      </c>
      <c r="B21" s="90" t="s">
        <v>175</v>
      </c>
      <c r="C21" s="161" t="s">
        <v>250</v>
      </c>
      <c r="D21" s="161" t="s">
        <v>31</v>
      </c>
      <c r="E21" s="89">
        <v>10</v>
      </c>
      <c r="F21" s="161">
        <v>10</v>
      </c>
      <c r="G21" s="89">
        <v>1</v>
      </c>
      <c r="H21" s="15">
        <v>1790670.95</v>
      </c>
      <c r="I21" s="55">
        <v>1790670.95</v>
      </c>
      <c r="J21" s="161"/>
      <c r="K21" s="161"/>
      <c r="L21" s="16" t="s">
        <v>1</v>
      </c>
    </row>
    <row r="22" spans="1:12" s="110" customFormat="1" ht="54" customHeight="1" x14ac:dyDescent="0.25">
      <c r="A22" s="149" t="s">
        <v>142</v>
      </c>
      <c r="B22" s="177" t="s">
        <v>214</v>
      </c>
      <c r="C22" s="178"/>
      <c r="D22" s="178"/>
      <c r="E22" s="178"/>
      <c r="F22" s="189"/>
      <c r="G22" s="241">
        <v>0.42</v>
      </c>
      <c r="H22" s="194">
        <f>H23</f>
        <v>4800000</v>
      </c>
      <c r="I22" s="195">
        <f>I23</f>
        <v>2000000</v>
      </c>
      <c r="J22" s="196">
        <f>I22/H22</f>
        <v>0.41666666666666669</v>
      </c>
      <c r="K22" s="196">
        <f>G22/J22</f>
        <v>1.008</v>
      </c>
      <c r="L22" s="196">
        <f>K22/1*100</f>
        <v>100.8</v>
      </c>
    </row>
    <row r="23" spans="1:12" s="110" customFormat="1" ht="132" customHeight="1" x14ac:dyDescent="0.25">
      <c r="A23" s="149"/>
      <c r="B23" s="242" t="s">
        <v>215</v>
      </c>
      <c r="C23" s="224" t="s">
        <v>209</v>
      </c>
      <c r="D23" s="224" t="s">
        <v>30</v>
      </c>
      <c r="E23" s="224">
        <v>100</v>
      </c>
      <c r="F23" s="185">
        <v>41.7</v>
      </c>
      <c r="G23" s="29">
        <v>0.42</v>
      </c>
      <c r="H23" s="108">
        <v>4800000</v>
      </c>
      <c r="I23" s="226">
        <v>2000000</v>
      </c>
      <c r="J23" s="109"/>
      <c r="K23" s="42"/>
      <c r="L23" s="109"/>
    </row>
    <row r="24" spans="1:12" s="110" customFormat="1" ht="102" customHeight="1" x14ac:dyDescent="0.25">
      <c r="A24" s="246" t="s">
        <v>142</v>
      </c>
      <c r="B24" s="247" t="s">
        <v>229</v>
      </c>
      <c r="C24" s="188"/>
      <c r="D24" s="188"/>
      <c r="E24" s="188"/>
      <c r="F24" s="189"/>
      <c r="G24" s="193">
        <v>3</v>
      </c>
      <c r="H24" s="194">
        <f>H25+H27</f>
        <v>53363407.590000004</v>
      </c>
      <c r="I24" s="190">
        <f>I25+I27</f>
        <v>40219093.800000004</v>
      </c>
      <c r="J24" s="202">
        <f>I24/H24</f>
        <v>0.75368301269308058</v>
      </c>
      <c r="K24" s="202">
        <f>G24/J24</f>
        <v>3.9804532535240758</v>
      </c>
      <c r="L24" s="202">
        <f>K24/3*100</f>
        <v>132.68177511746919</v>
      </c>
    </row>
    <row r="25" spans="1:12" s="110" customFormat="1" ht="132" customHeight="1" x14ac:dyDescent="0.25">
      <c r="A25" s="258"/>
      <c r="B25" s="260" t="s">
        <v>230</v>
      </c>
      <c r="C25" s="256" t="s">
        <v>248</v>
      </c>
      <c r="D25" s="256" t="s">
        <v>30</v>
      </c>
      <c r="E25" s="256">
        <v>679.7</v>
      </c>
      <c r="F25" s="185">
        <v>679.7</v>
      </c>
      <c r="G25" s="29">
        <v>1</v>
      </c>
      <c r="H25" s="262">
        <v>49833342.810000002</v>
      </c>
      <c r="I25" s="262">
        <v>37132768.780000001</v>
      </c>
      <c r="J25" s="109"/>
      <c r="K25" s="42"/>
      <c r="L25" s="109"/>
    </row>
    <row r="26" spans="1:12" s="110" customFormat="1" ht="132" customHeight="1" x14ac:dyDescent="0.25">
      <c r="A26" s="259"/>
      <c r="B26" s="261"/>
      <c r="C26" s="185" t="s">
        <v>249</v>
      </c>
      <c r="D26" s="185" t="s">
        <v>32</v>
      </c>
      <c r="E26" s="185">
        <v>37</v>
      </c>
      <c r="F26" s="185">
        <v>37</v>
      </c>
      <c r="G26" s="91">
        <v>1</v>
      </c>
      <c r="H26" s="263"/>
      <c r="I26" s="263"/>
      <c r="J26" s="312"/>
      <c r="K26" s="42"/>
      <c r="L26" s="312"/>
    </row>
    <row r="27" spans="1:12" s="110" customFormat="1" ht="348" customHeight="1" x14ac:dyDescent="0.25">
      <c r="A27" s="149"/>
      <c r="B27" s="107" t="s">
        <v>231</v>
      </c>
      <c r="C27" s="232" t="s">
        <v>247</v>
      </c>
      <c r="D27" s="232" t="s">
        <v>30</v>
      </c>
      <c r="E27" s="237">
        <v>199.7</v>
      </c>
      <c r="F27" s="185">
        <v>199.7</v>
      </c>
      <c r="G27" s="29">
        <v>1</v>
      </c>
      <c r="H27" s="108">
        <v>3530064.78</v>
      </c>
      <c r="I27" s="231">
        <v>3086325.02</v>
      </c>
      <c r="J27" s="109"/>
      <c r="K27" s="42"/>
      <c r="L27" s="109"/>
    </row>
    <row r="28" spans="1:12" ht="115.5" customHeight="1" x14ac:dyDescent="0.25">
      <c r="A28" s="308" t="s">
        <v>62</v>
      </c>
      <c r="B28" s="308"/>
      <c r="C28" s="56"/>
      <c r="D28" s="56"/>
      <c r="E28" s="57"/>
      <c r="F28" s="58"/>
      <c r="G28" s="58"/>
      <c r="H28" s="59">
        <f>H11+H15+H19+H22+H24</f>
        <v>66273644.370000005</v>
      </c>
      <c r="I28" s="59">
        <f>I11+I15+I19+I22+I24</f>
        <v>50240757.580000006</v>
      </c>
      <c r="J28" s="56"/>
      <c r="K28" s="56"/>
      <c r="L28" s="60">
        <f>(L11+L15+L19+L24+L22)/5</f>
        <v>103.36302169016048</v>
      </c>
    </row>
    <row r="29" spans="1:12" ht="143.25" customHeight="1" x14ac:dyDescent="0.25">
      <c r="A29" s="9" t="s">
        <v>143</v>
      </c>
      <c r="B29" s="10" t="s">
        <v>245</v>
      </c>
      <c r="C29" s="11"/>
      <c r="D29" s="11"/>
      <c r="E29" s="11"/>
      <c r="F29" s="12"/>
      <c r="G29" s="21"/>
      <c r="H29" s="31"/>
      <c r="I29" s="11"/>
      <c r="J29" s="32"/>
      <c r="K29" s="32"/>
      <c r="L29" s="32" t="s">
        <v>1</v>
      </c>
    </row>
    <row r="30" spans="1:12" ht="204.75" customHeight="1" x14ac:dyDescent="0.25">
      <c r="A30" s="9"/>
      <c r="B30" s="11" t="s">
        <v>246</v>
      </c>
      <c r="C30" s="11" t="s">
        <v>1</v>
      </c>
      <c r="D30" s="11" t="s">
        <v>1</v>
      </c>
      <c r="E30" s="11" t="s">
        <v>1</v>
      </c>
      <c r="F30" s="89" t="s">
        <v>1</v>
      </c>
      <c r="G30" s="26" t="s">
        <v>1</v>
      </c>
      <c r="H30" s="31" t="s">
        <v>1</v>
      </c>
      <c r="I30" s="13" t="s">
        <v>1</v>
      </c>
      <c r="J30" s="32" t="s">
        <v>1</v>
      </c>
      <c r="K30" s="32" t="s">
        <v>1</v>
      </c>
      <c r="L30" s="33" t="s">
        <v>1</v>
      </c>
    </row>
    <row r="31" spans="1:12" s="70" customFormat="1" ht="105" customHeight="1" x14ac:dyDescent="0.25">
      <c r="A31" s="65" t="s">
        <v>144</v>
      </c>
      <c r="B31" s="178" t="s">
        <v>232</v>
      </c>
      <c r="C31" s="178"/>
      <c r="D31" s="178"/>
      <c r="E31" s="178"/>
      <c r="F31" s="189"/>
      <c r="G31" s="191">
        <v>1</v>
      </c>
      <c r="H31" s="186">
        <f>H32</f>
        <v>3174480</v>
      </c>
      <c r="I31" s="186">
        <f>I32</f>
        <v>3172529</v>
      </c>
      <c r="J31" s="187">
        <f>I31/H31</f>
        <v>0.99938541115395274</v>
      </c>
      <c r="K31" s="187">
        <v>1</v>
      </c>
      <c r="L31" s="187">
        <v>100</v>
      </c>
    </row>
    <row r="32" spans="1:12" ht="82.5" customHeight="1" x14ac:dyDescent="0.25">
      <c r="A32" s="164" t="s">
        <v>145</v>
      </c>
      <c r="B32" s="167" t="s">
        <v>233</v>
      </c>
      <c r="C32" s="184" t="s">
        <v>252</v>
      </c>
      <c r="D32" s="165"/>
      <c r="E32" s="167">
        <v>4</v>
      </c>
      <c r="F32" s="171">
        <v>4</v>
      </c>
      <c r="G32" s="22">
        <f t="shared" ref="G32" si="3">F32/E32</f>
        <v>1</v>
      </c>
      <c r="H32" s="15">
        <v>3174480</v>
      </c>
      <c r="I32" s="85">
        <v>3172529</v>
      </c>
      <c r="J32" s="165">
        <v>1</v>
      </c>
      <c r="K32" s="165">
        <v>1</v>
      </c>
      <c r="L32" s="165" t="s">
        <v>1</v>
      </c>
    </row>
    <row r="33" spans="1:13" s="111" customFormat="1" ht="124.5" customHeight="1" x14ac:dyDescent="0.25">
      <c r="A33" s="112"/>
      <c r="B33" s="113" t="s">
        <v>234</v>
      </c>
      <c r="C33" s="57"/>
      <c r="D33" s="57"/>
      <c r="E33" s="57"/>
      <c r="F33" s="58"/>
      <c r="G33" s="104"/>
      <c r="H33" s="153">
        <f>H31</f>
        <v>3174480</v>
      </c>
      <c r="I33" s="220">
        <f>I31</f>
        <v>3172529</v>
      </c>
      <c r="J33" s="154"/>
      <c r="K33" s="154"/>
      <c r="L33" s="155">
        <v>100</v>
      </c>
      <c r="M33" s="156"/>
    </row>
    <row r="34" spans="1:13" ht="79.5" customHeight="1" x14ac:dyDescent="0.25">
      <c r="A34" s="7" t="s">
        <v>143</v>
      </c>
      <c r="B34" s="248" t="s">
        <v>235</v>
      </c>
      <c r="C34" s="89"/>
      <c r="D34" s="89"/>
      <c r="E34" s="89"/>
      <c r="F34" s="12"/>
      <c r="G34" s="21"/>
      <c r="H34" s="31"/>
      <c r="I34" s="89"/>
      <c r="J34" s="23"/>
      <c r="K34" s="23"/>
      <c r="L34" s="23" t="s">
        <v>1</v>
      </c>
    </row>
    <row r="35" spans="1:13" ht="96" customHeight="1" x14ac:dyDescent="0.25">
      <c r="A35" s="236"/>
      <c r="B35" s="233" t="s">
        <v>236</v>
      </c>
      <c r="C35" s="233"/>
      <c r="D35" s="233"/>
      <c r="E35" s="233"/>
      <c r="F35" s="12"/>
      <c r="G35" s="21"/>
      <c r="H35" s="31"/>
      <c r="I35" s="233"/>
      <c r="J35" s="32"/>
      <c r="K35" s="32"/>
      <c r="L35" s="32" t="s">
        <v>1</v>
      </c>
    </row>
    <row r="36" spans="1:13" ht="66" customHeight="1" x14ac:dyDescent="0.25">
      <c r="A36" s="236"/>
      <c r="B36" s="233" t="s">
        <v>237</v>
      </c>
      <c r="C36" s="233" t="s">
        <v>1</v>
      </c>
      <c r="D36" s="233" t="s">
        <v>1</v>
      </c>
      <c r="E36" s="233" t="s">
        <v>1</v>
      </c>
      <c r="F36" s="89" t="s">
        <v>1</v>
      </c>
      <c r="G36" s="26" t="s">
        <v>1</v>
      </c>
      <c r="H36" s="31" t="s">
        <v>1</v>
      </c>
      <c r="I36" s="13" t="s">
        <v>1</v>
      </c>
      <c r="J36" s="32" t="s">
        <v>1</v>
      </c>
      <c r="K36" s="32" t="s">
        <v>1</v>
      </c>
      <c r="L36" s="33" t="s">
        <v>1</v>
      </c>
    </row>
    <row r="37" spans="1:13" s="70" customFormat="1" ht="61.5" customHeight="1" x14ac:dyDescent="0.25">
      <c r="A37" s="96" t="s">
        <v>144</v>
      </c>
      <c r="B37" s="178" t="s">
        <v>241</v>
      </c>
      <c r="C37" s="178"/>
      <c r="D37" s="178"/>
      <c r="E37" s="178"/>
      <c r="F37" s="189"/>
      <c r="G37" s="191">
        <v>0.28000000000000003</v>
      </c>
      <c r="H37" s="186">
        <f>H38</f>
        <v>4000</v>
      </c>
      <c r="I37" s="186">
        <f>I38</f>
        <v>4000</v>
      </c>
      <c r="J37" s="187">
        <f>I37/H37</f>
        <v>1</v>
      </c>
      <c r="K37" s="187">
        <f>G37/J37</f>
        <v>0.28000000000000003</v>
      </c>
      <c r="L37" s="187">
        <f>K37/1*100</f>
        <v>28.000000000000004</v>
      </c>
    </row>
    <row r="38" spans="1:13" ht="41.25" customHeight="1" x14ac:dyDescent="0.25">
      <c r="A38" s="236" t="s">
        <v>145</v>
      </c>
      <c r="B38" s="233" t="s">
        <v>238</v>
      </c>
      <c r="C38" s="235" t="s">
        <v>239</v>
      </c>
      <c r="D38" s="235" t="s">
        <v>240</v>
      </c>
      <c r="E38" s="233">
        <v>18</v>
      </c>
      <c r="F38" s="185">
        <v>5</v>
      </c>
      <c r="G38" s="22">
        <f t="shared" ref="G38" si="4">F38/E38</f>
        <v>0.27777777777777779</v>
      </c>
      <c r="H38" s="15">
        <v>4000</v>
      </c>
      <c r="I38" s="234">
        <v>4000</v>
      </c>
      <c r="J38" s="235"/>
      <c r="K38" s="235"/>
      <c r="L38" s="235" t="s">
        <v>1</v>
      </c>
    </row>
    <row r="39" spans="1:13" s="111" customFormat="1" ht="124.5" customHeight="1" x14ac:dyDescent="0.25">
      <c r="A39" s="112"/>
      <c r="B39" s="113" t="s">
        <v>242</v>
      </c>
      <c r="C39" s="57"/>
      <c r="D39" s="57"/>
      <c r="E39" s="57"/>
      <c r="F39" s="58"/>
      <c r="G39" s="104"/>
      <c r="H39" s="153">
        <f>H37</f>
        <v>4000</v>
      </c>
      <c r="I39" s="220">
        <f>I37</f>
        <v>4000</v>
      </c>
      <c r="J39" s="154"/>
      <c r="K39" s="154"/>
      <c r="L39" s="155">
        <v>28</v>
      </c>
      <c r="M39" s="156"/>
    </row>
    <row r="40" spans="1:13" ht="150" customHeight="1" x14ac:dyDescent="0.25">
      <c r="A40" s="236"/>
      <c r="B40" s="233" t="s">
        <v>188</v>
      </c>
      <c r="C40" s="233"/>
      <c r="D40" s="233"/>
      <c r="E40" s="233"/>
      <c r="F40" s="12"/>
      <c r="G40" s="21"/>
      <c r="H40" s="31"/>
      <c r="I40" s="233"/>
      <c r="J40" s="32"/>
      <c r="K40" s="32"/>
      <c r="L40" s="32" t="s">
        <v>1</v>
      </c>
    </row>
    <row r="41" spans="1:13" ht="139.5" customHeight="1" x14ac:dyDescent="0.25">
      <c r="A41" s="236"/>
      <c r="B41" s="233" t="s">
        <v>189</v>
      </c>
      <c r="C41" s="233"/>
      <c r="D41" s="233"/>
      <c r="E41" s="233"/>
      <c r="F41" s="12"/>
      <c r="G41" s="34"/>
      <c r="H41" s="35"/>
      <c r="I41" s="233"/>
      <c r="J41" s="32"/>
      <c r="K41" s="32"/>
      <c r="L41" s="32" t="s">
        <v>1</v>
      </c>
    </row>
    <row r="42" spans="1:13" ht="76.5" customHeight="1" x14ac:dyDescent="0.25">
      <c r="A42" s="7" t="s">
        <v>146</v>
      </c>
      <c r="B42" s="89" t="s">
        <v>41</v>
      </c>
      <c r="C42" s="89"/>
      <c r="D42" s="89"/>
      <c r="E42" s="89"/>
      <c r="F42" s="28"/>
      <c r="G42" s="21"/>
      <c r="H42" s="22"/>
      <c r="I42" s="22"/>
      <c r="J42" s="23"/>
      <c r="K42" s="23"/>
      <c r="L42" s="23" t="s">
        <v>1</v>
      </c>
    </row>
    <row r="43" spans="1:13" ht="40.9" customHeight="1" x14ac:dyDescent="0.25">
      <c r="A43" s="236" t="s">
        <v>37</v>
      </c>
      <c r="B43" s="175" t="s">
        <v>40</v>
      </c>
      <c r="C43" s="178"/>
      <c r="D43" s="178"/>
      <c r="E43" s="178"/>
      <c r="F43" s="189"/>
      <c r="G43" s="197">
        <f>G44</f>
        <v>0.57999999999999996</v>
      </c>
      <c r="H43" s="198">
        <f>H44</f>
        <v>719020.5</v>
      </c>
      <c r="I43" s="198">
        <f>I44</f>
        <v>719020.5</v>
      </c>
      <c r="J43" s="196">
        <f>I43/H43</f>
        <v>1</v>
      </c>
      <c r="K43" s="196">
        <f>G43/J43</f>
        <v>0.57999999999999996</v>
      </c>
      <c r="L43" s="196">
        <f>K43/1*100</f>
        <v>57.999999999999993</v>
      </c>
    </row>
    <row r="44" spans="1:13" ht="114" customHeight="1" x14ac:dyDescent="0.25">
      <c r="A44" s="236" t="s">
        <v>190</v>
      </c>
      <c r="B44" s="233" t="s">
        <v>216</v>
      </c>
      <c r="C44" s="235" t="s">
        <v>68</v>
      </c>
      <c r="D44" s="235" t="s">
        <v>55</v>
      </c>
      <c r="E44" s="233">
        <v>830</v>
      </c>
      <c r="F44" s="185">
        <v>479.3</v>
      </c>
      <c r="G44" s="22">
        <v>0.57999999999999996</v>
      </c>
      <c r="H44" s="15">
        <v>719020.5</v>
      </c>
      <c r="I44" s="234">
        <v>719020.5</v>
      </c>
      <c r="J44" s="235"/>
      <c r="K44" s="235"/>
      <c r="L44" s="235" t="s">
        <v>1</v>
      </c>
    </row>
    <row r="45" spans="1:13" ht="102.75" customHeight="1" x14ac:dyDescent="0.25">
      <c r="A45" s="94" t="s">
        <v>39</v>
      </c>
      <c r="B45" s="175" t="s">
        <v>99</v>
      </c>
      <c r="C45" s="178"/>
      <c r="D45" s="178"/>
      <c r="E45" s="178"/>
      <c r="F45" s="188"/>
      <c r="G45" s="197">
        <v>1</v>
      </c>
      <c r="H45" s="199">
        <f>H46</f>
        <v>426156.12</v>
      </c>
      <c r="I45" s="195">
        <f>I46</f>
        <v>419447.02</v>
      </c>
      <c r="J45" s="196">
        <f>I45/H45</f>
        <v>0.98425670855084757</v>
      </c>
      <c r="K45" s="196">
        <f>G45/J45</f>
        <v>1.0159951070816999</v>
      </c>
      <c r="L45" s="196">
        <f>K45/1*100</f>
        <v>101.59951070816999</v>
      </c>
    </row>
    <row r="46" spans="1:13" ht="167.25" customHeight="1" x14ac:dyDescent="0.25">
      <c r="A46" s="7" t="s">
        <v>191</v>
      </c>
      <c r="B46" s="89" t="s">
        <v>100</v>
      </c>
      <c r="C46" s="185" t="s">
        <v>202</v>
      </c>
      <c r="D46" s="185" t="s">
        <v>30</v>
      </c>
      <c r="E46" s="89">
        <v>100</v>
      </c>
      <c r="F46" s="185">
        <v>100</v>
      </c>
      <c r="G46" s="249">
        <v>1</v>
      </c>
      <c r="H46" s="31">
        <v>426156.12</v>
      </c>
      <c r="I46" s="55">
        <v>419447.02</v>
      </c>
      <c r="J46" s="38"/>
      <c r="K46" s="38"/>
      <c r="L46" s="38"/>
    </row>
    <row r="47" spans="1:13" ht="76.5" customHeight="1" x14ac:dyDescent="0.25">
      <c r="A47" s="7"/>
      <c r="B47" s="89" t="s">
        <v>42</v>
      </c>
      <c r="C47" s="89"/>
      <c r="D47" s="89"/>
      <c r="E47" s="89"/>
      <c r="F47" s="12"/>
      <c r="G47" s="21"/>
      <c r="H47" s="108"/>
      <c r="I47" s="55"/>
      <c r="J47" s="23"/>
      <c r="K47" s="23"/>
      <c r="L47" s="23" t="s">
        <v>1</v>
      </c>
    </row>
    <row r="48" spans="1:13" ht="40.9" customHeight="1" x14ac:dyDescent="0.25">
      <c r="A48" s="7" t="s">
        <v>147</v>
      </c>
      <c r="B48" s="174" t="s">
        <v>43</v>
      </c>
      <c r="C48" s="188"/>
      <c r="D48" s="188"/>
      <c r="E48" s="188"/>
      <c r="F48" s="189"/>
      <c r="G48" s="192">
        <f>G49+G50</f>
        <v>5.1833333333333336</v>
      </c>
      <c r="H48" s="201">
        <f>H49+H50</f>
        <v>124370</v>
      </c>
      <c r="I48" s="201">
        <f>I49+I50</f>
        <v>124370</v>
      </c>
      <c r="J48" s="191">
        <f>I48/H48</f>
        <v>1</v>
      </c>
      <c r="K48" s="202">
        <f>G48/J48</f>
        <v>5.1833333333333336</v>
      </c>
      <c r="L48" s="202">
        <f>K48/2*100</f>
        <v>259.16666666666669</v>
      </c>
    </row>
    <row r="49" spans="1:12" ht="114" customHeight="1" x14ac:dyDescent="0.25">
      <c r="A49" s="164" t="s">
        <v>192</v>
      </c>
      <c r="B49" s="167" t="s">
        <v>44</v>
      </c>
      <c r="C49" s="165" t="s">
        <v>203</v>
      </c>
      <c r="D49" s="165" t="s">
        <v>32</v>
      </c>
      <c r="E49" s="167">
        <v>4</v>
      </c>
      <c r="F49" s="171">
        <v>15</v>
      </c>
      <c r="G49" s="22">
        <f t="shared" ref="G49" si="5">F49/E49</f>
        <v>3.75</v>
      </c>
      <c r="H49" s="15">
        <v>15000</v>
      </c>
      <c r="I49" s="55">
        <v>15000</v>
      </c>
      <c r="J49" s="165">
        <v>1</v>
      </c>
      <c r="K49" s="165">
        <v>1.23</v>
      </c>
      <c r="L49" s="165" t="s">
        <v>1</v>
      </c>
    </row>
    <row r="50" spans="1:12" ht="74.25" customHeight="1" x14ac:dyDescent="0.25">
      <c r="A50" s="164" t="s">
        <v>193</v>
      </c>
      <c r="B50" s="167" t="s">
        <v>176</v>
      </c>
      <c r="C50" s="165" t="s">
        <v>204</v>
      </c>
      <c r="D50" s="165" t="s">
        <v>32</v>
      </c>
      <c r="E50" s="167">
        <v>30</v>
      </c>
      <c r="F50" s="171">
        <v>43</v>
      </c>
      <c r="G50" s="22">
        <f t="shared" ref="G50" si="6">F50/E50</f>
        <v>1.4333333333333333</v>
      </c>
      <c r="H50" s="15">
        <v>109370</v>
      </c>
      <c r="I50" s="55">
        <v>109370</v>
      </c>
      <c r="J50" s="165">
        <v>1</v>
      </c>
      <c r="K50" s="165">
        <v>1.23</v>
      </c>
      <c r="L50" s="165" t="s">
        <v>1</v>
      </c>
    </row>
    <row r="51" spans="1:12" s="111" customFormat="1" ht="111.75" customHeight="1" x14ac:dyDescent="0.25">
      <c r="A51" s="112"/>
      <c r="B51" s="57" t="s">
        <v>61</v>
      </c>
      <c r="C51" s="57"/>
      <c r="D51" s="57"/>
      <c r="E51" s="57"/>
      <c r="F51" s="56" t="s">
        <v>84</v>
      </c>
      <c r="G51" s="114"/>
      <c r="H51" s="115">
        <f>H48+H45+H43</f>
        <v>1269546.6200000001</v>
      </c>
      <c r="I51" s="115">
        <f>I48+I45+I43</f>
        <v>1262837.52</v>
      </c>
      <c r="J51" s="56">
        <v>3.98</v>
      </c>
      <c r="K51" s="116">
        <f>G51/J51</f>
        <v>0</v>
      </c>
      <c r="L51" s="116">
        <f>(L48+L45+L43)/3</f>
        <v>139.58872579161223</v>
      </c>
    </row>
    <row r="52" spans="1:12" ht="89.25" customHeight="1" x14ac:dyDescent="0.25">
      <c r="A52" s="9" t="s">
        <v>33</v>
      </c>
      <c r="B52" s="10" t="s">
        <v>51</v>
      </c>
      <c r="C52" s="11"/>
      <c r="D52" s="11"/>
      <c r="E52" s="11"/>
      <c r="F52" s="12"/>
      <c r="G52" s="34"/>
      <c r="H52" s="35"/>
      <c r="I52" s="11"/>
      <c r="J52" s="32"/>
      <c r="K52" s="32"/>
      <c r="L52" s="32" t="s">
        <v>1</v>
      </c>
    </row>
    <row r="53" spans="1:12" ht="74.25" customHeight="1" x14ac:dyDescent="0.25">
      <c r="A53" s="39"/>
      <c r="B53" s="24" t="s">
        <v>45</v>
      </c>
      <c r="C53" s="24"/>
      <c r="D53" s="24"/>
      <c r="E53" s="24"/>
      <c r="F53" s="28"/>
      <c r="G53" s="40"/>
      <c r="H53" s="41"/>
      <c r="I53" s="11"/>
      <c r="J53" s="32"/>
      <c r="K53" s="32"/>
      <c r="L53" s="32" t="s">
        <v>1</v>
      </c>
    </row>
    <row r="54" spans="1:12" ht="107.25" customHeight="1" x14ac:dyDescent="0.25">
      <c r="A54" s="9"/>
      <c r="B54" s="11" t="s">
        <v>46</v>
      </c>
      <c r="C54" s="11"/>
      <c r="D54" s="11"/>
      <c r="E54" s="11"/>
      <c r="F54" s="12"/>
      <c r="G54" s="12"/>
      <c r="H54" s="15"/>
      <c r="I54" s="11"/>
      <c r="J54" s="32"/>
      <c r="K54" s="32"/>
      <c r="L54" s="32" t="s">
        <v>1</v>
      </c>
    </row>
    <row r="55" spans="1:12" ht="44.45" customHeight="1" x14ac:dyDescent="0.25">
      <c r="A55" s="65" t="s">
        <v>148</v>
      </c>
      <c r="B55" s="175" t="s">
        <v>49</v>
      </c>
      <c r="C55" s="178"/>
      <c r="D55" s="178"/>
      <c r="E55" s="178"/>
      <c r="F55" s="189"/>
      <c r="G55" s="229">
        <f>G57+G56</f>
        <v>2.166666666666667</v>
      </c>
      <c r="H55" s="190">
        <f>H56+H57</f>
        <v>439303.9</v>
      </c>
      <c r="I55" s="190">
        <f>I56+I57</f>
        <v>402198.51</v>
      </c>
      <c r="J55" s="196">
        <f>I55/H55</f>
        <v>0.91553594220310808</v>
      </c>
      <c r="K55" s="196">
        <f>G55/J55</f>
        <v>2.3665555515525578</v>
      </c>
      <c r="L55" s="196">
        <f>K55/2*100</f>
        <v>118.32777757762788</v>
      </c>
    </row>
    <row r="56" spans="1:12" ht="48.75" customHeight="1" x14ac:dyDescent="0.25">
      <c r="A56" s="96" t="s">
        <v>149</v>
      </c>
      <c r="B56" s="167" t="s">
        <v>177</v>
      </c>
      <c r="C56" s="165" t="s">
        <v>205</v>
      </c>
      <c r="D56" s="165" t="s">
        <v>31</v>
      </c>
      <c r="E56" s="167">
        <v>3</v>
      </c>
      <c r="F56" s="28">
        <v>3</v>
      </c>
      <c r="G56" s="28">
        <v>1</v>
      </c>
      <c r="H56" s="15">
        <v>68250</v>
      </c>
      <c r="I56" s="85">
        <v>68250</v>
      </c>
      <c r="J56" s="165"/>
      <c r="K56" s="165"/>
      <c r="L56" s="165" t="s">
        <v>1</v>
      </c>
    </row>
    <row r="57" spans="1:12" ht="129" customHeight="1" x14ac:dyDescent="0.25">
      <c r="A57" s="65" t="s">
        <v>150</v>
      </c>
      <c r="B57" s="167" t="s">
        <v>85</v>
      </c>
      <c r="C57" s="24" t="s">
        <v>206</v>
      </c>
      <c r="D57" s="24" t="s">
        <v>31</v>
      </c>
      <c r="E57" s="11">
        <v>30</v>
      </c>
      <c r="F57" s="28">
        <v>35</v>
      </c>
      <c r="G57" s="228">
        <f>F57/E57*100%</f>
        <v>1.1666666666666667</v>
      </c>
      <c r="H57" s="15">
        <v>371053.9</v>
      </c>
      <c r="I57" s="85">
        <v>333948.51</v>
      </c>
      <c r="J57" s="24"/>
      <c r="K57" s="24"/>
      <c r="L57" s="24" t="s">
        <v>1</v>
      </c>
    </row>
    <row r="58" spans="1:12" s="111" customFormat="1" ht="69.75" customHeight="1" x14ac:dyDescent="0.25">
      <c r="A58" s="112"/>
      <c r="B58" s="57" t="s">
        <v>101</v>
      </c>
      <c r="C58" s="57"/>
      <c r="D58" s="57"/>
      <c r="E58" s="57"/>
      <c r="F58" s="58"/>
      <c r="G58" s="117"/>
      <c r="H58" s="115">
        <f>H55</f>
        <v>439303.9</v>
      </c>
      <c r="I58" s="59">
        <f>I55</f>
        <v>402198.51</v>
      </c>
      <c r="J58" s="105"/>
      <c r="K58" s="105"/>
      <c r="L58" s="106">
        <f>(L55)/1</f>
        <v>118.32777757762788</v>
      </c>
    </row>
    <row r="59" spans="1:12" ht="57.75" customHeight="1" x14ac:dyDescent="0.25">
      <c r="A59" s="9" t="s">
        <v>47</v>
      </c>
      <c r="B59" s="11" t="s">
        <v>50</v>
      </c>
      <c r="C59" s="11" t="s">
        <v>1</v>
      </c>
      <c r="D59" s="11" t="s">
        <v>1</v>
      </c>
      <c r="E59" s="11" t="s">
        <v>1</v>
      </c>
      <c r="F59" s="89" t="s">
        <v>1</v>
      </c>
      <c r="G59" s="92" t="s">
        <v>1</v>
      </c>
      <c r="H59" s="30" t="s">
        <v>1</v>
      </c>
      <c r="I59" s="11" t="s">
        <v>1</v>
      </c>
      <c r="J59" s="32" t="s">
        <v>1</v>
      </c>
      <c r="K59" s="32" t="s">
        <v>1</v>
      </c>
      <c r="L59" s="32" t="s">
        <v>1</v>
      </c>
    </row>
    <row r="60" spans="1:12" ht="64.5" customHeight="1" x14ac:dyDescent="0.25">
      <c r="A60" s="9"/>
      <c r="B60" s="11" t="s">
        <v>52</v>
      </c>
      <c r="C60" s="11" t="s">
        <v>1</v>
      </c>
      <c r="D60" s="11" t="s">
        <v>1</v>
      </c>
      <c r="E60" s="11" t="s">
        <v>1</v>
      </c>
      <c r="F60" s="89" t="s">
        <v>1</v>
      </c>
      <c r="G60" s="37" t="s">
        <v>1</v>
      </c>
      <c r="H60" s="35" t="s">
        <v>1</v>
      </c>
      <c r="I60" s="11" t="s">
        <v>1</v>
      </c>
      <c r="J60" s="32" t="s">
        <v>1</v>
      </c>
      <c r="K60" s="32" t="s">
        <v>1</v>
      </c>
      <c r="L60" s="32" t="s">
        <v>1</v>
      </c>
    </row>
    <row r="61" spans="1:12" ht="54" customHeight="1" x14ac:dyDescent="0.25">
      <c r="A61" s="9"/>
      <c r="B61" s="11" t="s">
        <v>113</v>
      </c>
      <c r="C61" s="11"/>
      <c r="D61" s="11"/>
      <c r="E61" s="11"/>
      <c r="F61" s="12"/>
      <c r="G61" s="19"/>
      <c r="H61" s="15"/>
      <c r="I61" s="15"/>
      <c r="J61" s="32"/>
      <c r="K61" s="32"/>
      <c r="L61" s="32" t="s">
        <v>1</v>
      </c>
    </row>
    <row r="62" spans="1:12" ht="58.5" customHeight="1" x14ac:dyDescent="0.25">
      <c r="A62" s="7" t="s">
        <v>48</v>
      </c>
      <c r="B62" s="174" t="s">
        <v>178</v>
      </c>
      <c r="C62" s="188"/>
      <c r="D62" s="188"/>
      <c r="E62" s="188"/>
      <c r="F62" s="189"/>
      <c r="G62" s="241">
        <v>1</v>
      </c>
      <c r="H62" s="190">
        <f>H63</f>
        <v>8938.52</v>
      </c>
      <c r="I62" s="190">
        <f>I63</f>
        <v>8938.52</v>
      </c>
      <c r="J62" s="202">
        <f>I62/H62*100%</f>
        <v>1</v>
      </c>
      <c r="K62" s="202">
        <v>1</v>
      </c>
      <c r="L62" s="202">
        <v>100</v>
      </c>
    </row>
    <row r="63" spans="1:12" ht="282.75" customHeight="1" x14ac:dyDescent="0.25">
      <c r="A63" s="164" t="s">
        <v>194</v>
      </c>
      <c r="B63" s="165" t="s">
        <v>179</v>
      </c>
      <c r="C63" s="165" t="s">
        <v>207</v>
      </c>
      <c r="D63" s="167" t="s">
        <v>31</v>
      </c>
      <c r="E63" s="167">
        <v>1</v>
      </c>
      <c r="F63" s="89">
        <v>1</v>
      </c>
      <c r="G63" s="37">
        <v>1</v>
      </c>
      <c r="H63" s="35">
        <v>8938.52</v>
      </c>
      <c r="I63" s="15">
        <v>8938.52</v>
      </c>
      <c r="J63" s="166"/>
      <c r="K63" s="165"/>
      <c r="L63" s="165" t="s">
        <v>1</v>
      </c>
    </row>
    <row r="64" spans="1:12" ht="93" customHeight="1" x14ac:dyDescent="0.25">
      <c r="A64" s="9" t="s">
        <v>151</v>
      </c>
      <c r="B64" s="175" t="s">
        <v>53</v>
      </c>
      <c r="C64" s="178"/>
      <c r="D64" s="178"/>
      <c r="E64" s="178"/>
      <c r="F64" s="189"/>
      <c r="G64" s="203">
        <f>G65+G66+G67+G68+G70+G69</f>
        <v>4.9000000000000004</v>
      </c>
      <c r="H64" s="204">
        <f>H65+H66+H67+H68+H69+H70</f>
        <v>1535448.99</v>
      </c>
      <c r="I64" s="204">
        <f>I65+I66+I67+I68+I69+I70</f>
        <v>1489747.72</v>
      </c>
      <c r="J64" s="196">
        <f>I64/H64*100%</f>
        <v>0.9702358917179007</v>
      </c>
      <c r="K64" s="196">
        <f>G64/J64</f>
        <v>5.050318218308802</v>
      </c>
      <c r="L64" s="196">
        <f>K64/4*100</f>
        <v>126.25795545772004</v>
      </c>
    </row>
    <row r="65" spans="1:12" ht="84" customHeight="1" x14ac:dyDescent="0.25">
      <c r="A65" s="309" t="s">
        <v>195</v>
      </c>
      <c r="B65" s="280" t="s">
        <v>180</v>
      </c>
      <c r="C65" s="165" t="s">
        <v>208</v>
      </c>
      <c r="D65" s="165" t="s">
        <v>56</v>
      </c>
      <c r="E65" s="167">
        <v>24.5</v>
      </c>
      <c r="F65" s="89">
        <v>24.5</v>
      </c>
      <c r="G65" s="37">
        <v>1</v>
      </c>
      <c r="H65" s="283">
        <v>45701.27</v>
      </c>
      <c r="I65" s="262">
        <v>0</v>
      </c>
      <c r="J65" s="185" t="s">
        <v>1</v>
      </c>
      <c r="K65" s="185" t="s">
        <v>1</v>
      </c>
      <c r="L65" s="185" t="s">
        <v>1</v>
      </c>
    </row>
    <row r="66" spans="1:12" ht="103.5" customHeight="1" x14ac:dyDescent="0.25">
      <c r="A66" s="310"/>
      <c r="B66" s="281"/>
      <c r="C66" s="165" t="s">
        <v>210</v>
      </c>
      <c r="D66" s="165" t="s">
        <v>31</v>
      </c>
      <c r="E66" s="89">
        <v>7</v>
      </c>
      <c r="F66" s="89">
        <v>10</v>
      </c>
      <c r="G66" s="26">
        <v>0.4</v>
      </c>
      <c r="H66" s="284"/>
      <c r="I66" s="286"/>
      <c r="J66" s="185" t="s">
        <v>1</v>
      </c>
      <c r="K66" s="185" t="s">
        <v>1</v>
      </c>
      <c r="L66" s="171" t="s">
        <v>1</v>
      </c>
    </row>
    <row r="67" spans="1:12" ht="127.5" customHeight="1" x14ac:dyDescent="0.25">
      <c r="A67" s="311"/>
      <c r="B67" s="282"/>
      <c r="C67" s="82" t="s">
        <v>211</v>
      </c>
      <c r="D67" s="82" t="s">
        <v>31</v>
      </c>
      <c r="E67" s="89">
        <v>6</v>
      </c>
      <c r="F67" s="89">
        <v>15</v>
      </c>
      <c r="G67" s="26">
        <v>0.5</v>
      </c>
      <c r="H67" s="285"/>
      <c r="I67" s="263"/>
      <c r="J67" s="185" t="s">
        <v>1</v>
      </c>
      <c r="K67" s="185" t="s">
        <v>1</v>
      </c>
      <c r="L67" s="78" t="s">
        <v>1</v>
      </c>
    </row>
    <row r="68" spans="1:12" ht="84.75" customHeight="1" x14ac:dyDescent="0.25">
      <c r="A68" s="221"/>
      <c r="B68" s="243" t="s">
        <v>218</v>
      </c>
      <c r="C68" s="224" t="s">
        <v>224</v>
      </c>
      <c r="D68" s="224" t="s">
        <v>56</v>
      </c>
      <c r="E68" s="222">
        <v>1.4</v>
      </c>
      <c r="F68" s="89">
        <v>1.4</v>
      </c>
      <c r="G68" s="37">
        <v>1</v>
      </c>
      <c r="H68" s="35">
        <v>32532.46</v>
      </c>
      <c r="I68" s="226">
        <v>32532.46</v>
      </c>
      <c r="J68" s="224" t="s">
        <v>1</v>
      </c>
      <c r="K68" s="224" t="s">
        <v>1</v>
      </c>
      <c r="L68" s="224" t="s">
        <v>1</v>
      </c>
    </row>
    <row r="69" spans="1:12" ht="201" customHeight="1" x14ac:dyDescent="0.25">
      <c r="A69" s="7"/>
      <c r="B69" s="244" t="s">
        <v>217</v>
      </c>
      <c r="C69" s="240" t="s">
        <v>253</v>
      </c>
      <c r="D69" s="240" t="s">
        <v>31</v>
      </c>
      <c r="E69" s="238">
        <v>13</v>
      </c>
      <c r="F69" s="89">
        <v>13</v>
      </c>
      <c r="G69" s="37">
        <v>1</v>
      </c>
      <c r="H69" s="31">
        <v>549992</v>
      </c>
      <c r="I69" s="55">
        <v>549992</v>
      </c>
      <c r="J69" s="36"/>
      <c r="K69" s="36"/>
      <c r="L69" s="36"/>
    </row>
    <row r="70" spans="1:12" ht="116.25" customHeight="1" x14ac:dyDescent="0.25">
      <c r="A70" s="239"/>
      <c r="B70" s="245" t="s">
        <v>243</v>
      </c>
      <c r="C70" s="240" t="s">
        <v>254</v>
      </c>
      <c r="D70" s="240" t="s">
        <v>31</v>
      </c>
      <c r="E70" s="238">
        <v>3</v>
      </c>
      <c r="F70" s="89">
        <v>3</v>
      </c>
      <c r="G70" s="37">
        <v>1</v>
      </c>
      <c r="H70" s="31">
        <v>907223.26</v>
      </c>
      <c r="I70" s="55">
        <v>907223.26</v>
      </c>
      <c r="J70" s="36"/>
      <c r="K70" s="36"/>
      <c r="L70" s="36"/>
    </row>
    <row r="71" spans="1:12" ht="84.75" customHeight="1" x14ac:dyDescent="0.25">
      <c r="A71" s="7" t="s">
        <v>152</v>
      </c>
      <c r="B71" s="89" t="s">
        <v>115</v>
      </c>
      <c r="C71" s="89"/>
      <c r="D71" s="89"/>
      <c r="E71" s="89"/>
      <c r="F71" s="12"/>
      <c r="G71" s="21"/>
      <c r="H71" s="31"/>
      <c r="I71" s="185"/>
      <c r="J71" s="38"/>
      <c r="K71" s="38"/>
      <c r="L71" s="38" t="s">
        <v>1</v>
      </c>
    </row>
    <row r="72" spans="1:12" ht="111.75" customHeight="1" x14ac:dyDescent="0.25">
      <c r="A72" s="9" t="s">
        <v>153</v>
      </c>
      <c r="B72" s="175" t="s">
        <v>102</v>
      </c>
      <c r="C72" s="178"/>
      <c r="D72" s="178"/>
      <c r="E72" s="178"/>
      <c r="F72" s="189"/>
      <c r="G72" s="205">
        <f>G73+G74</f>
        <v>2</v>
      </c>
      <c r="H72" s="206">
        <f>H73+H74</f>
        <v>4364059.5999999996</v>
      </c>
      <c r="I72" s="218">
        <f>I73+I74</f>
        <v>4242313.54</v>
      </c>
      <c r="J72" s="202">
        <f>I72/H72</f>
        <v>0.97210256706851583</v>
      </c>
      <c r="K72" s="202">
        <f>G72/J72</f>
        <v>2.0573960688440769</v>
      </c>
      <c r="L72" s="202">
        <f>K72/2*100</f>
        <v>102.86980344220385</v>
      </c>
    </row>
    <row r="73" spans="1:12" ht="140.25" customHeight="1" x14ac:dyDescent="0.25">
      <c r="A73" s="9" t="s">
        <v>196</v>
      </c>
      <c r="B73" s="67" t="s">
        <v>86</v>
      </c>
      <c r="C73" s="24" t="s">
        <v>94</v>
      </c>
      <c r="D73" s="24" t="s">
        <v>54</v>
      </c>
      <c r="E73" s="11">
        <v>5</v>
      </c>
      <c r="F73" s="54">
        <v>9.6</v>
      </c>
      <c r="G73" s="37">
        <f>+G74</f>
        <v>1</v>
      </c>
      <c r="H73" s="35">
        <v>526748.48</v>
      </c>
      <c r="I73" s="76">
        <v>407095.52</v>
      </c>
      <c r="J73" s="24"/>
      <c r="K73" s="24"/>
      <c r="L73" s="24" t="s">
        <v>1</v>
      </c>
    </row>
    <row r="74" spans="1:12" ht="149.25" customHeight="1" x14ac:dyDescent="0.25">
      <c r="A74" s="140" t="s">
        <v>197</v>
      </c>
      <c r="B74" s="139" t="s">
        <v>87</v>
      </c>
      <c r="C74" s="24" t="s">
        <v>67</v>
      </c>
      <c r="D74" s="24" t="s">
        <v>54</v>
      </c>
      <c r="E74" s="11">
        <v>100</v>
      </c>
      <c r="F74" s="89">
        <v>100</v>
      </c>
      <c r="G74" s="37">
        <v>1</v>
      </c>
      <c r="H74" s="35">
        <v>3837311.12</v>
      </c>
      <c r="I74" s="55">
        <v>3835218.02</v>
      </c>
      <c r="J74" s="42"/>
      <c r="K74" s="14"/>
      <c r="L74" s="14" t="s">
        <v>1</v>
      </c>
    </row>
    <row r="75" spans="1:12" s="111" customFormat="1" ht="101.25" customHeight="1" x14ac:dyDescent="0.25">
      <c r="A75" s="112"/>
      <c r="B75" s="57" t="s">
        <v>65</v>
      </c>
      <c r="C75" s="57"/>
      <c r="D75" s="57"/>
      <c r="E75" s="57"/>
      <c r="F75" s="56" t="s">
        <v>84</v>
      </c>
      <c r="G75" s="60"/>
      <c r="H75" s="115">
        <f>H64+H72+H62</f>
        <v>5908447.1099999994</v>
      </c>
      <c r="I75" s="115">
        <f>I64+I72+I62</f>
        <v>5740999.7799999993</v>
      </c>
      <c r="J75" s="115">
        <f>J64+J72</f>
        <v>1.9423384587864165</v>
      </c>
      <c r="K75" s="115">
        <f>K64+K72</f>
        <v>7.1077142871528789</v>
      </c>
      <c r="L75" s="115">
        <f>(L72+L64+L62)/3</f>
        <v>109.7092529666413</v>
      </c>
    </row>
    <row r="76" spans="1:12" s="111" customFormat="1" ht="139.5" customHeight="1" x14ac:dyDescent="0.25">
      <c r="A76" s="39"/>
      <c r="B76" s="131" t="s">
        <v>124</v>
      </c>
      <c r="C76" s="131"/>
      <c r="D76" s="131"/>
      <c r="E76" s="131"/>
      <c r="F76" s="132"/>
      <c r="G76" s="134"/>
      <c r="H76" s="41"/>
      <c r="I76" s="55"/>
      <c r="J76" s="55"/>
      <c r="K76" s="55"/>
      <c r="L76" s="135"/>
    </row>
    <row r="77" spans="1:12" ht="93" customHeight="1" x14ac:dyDescent="0.25">
      <c r="A77" s="65" t="s">
        <v>66</v>
      </c>
      <c r="B77" s="71" t="s">
        <v>123</v>
      </c>
      <c r="C77" s="69"/>
      <c r="D77" s="69"/>
      <c r="E77" s="69"/>
      <c r="F77" s="64"/>
      <c r="G77" s="93"/>
      <c r="H77" s="142"/>
      <c r="I77" s="141"/>
      <c r="J77" s="63"/>
      <c r="K77" s="63"/>
      <c r="L77" s="63"/>
    </row>
    <row r="78" spans="1:12" ht="83.25" customHeight="1" x14ac:dyDescent="0.25">
      <c r="A78" s="65" t="s">
        <v>154</v>
      </c>
      <c r="B78" s="181" t="s">
        <v>125</v>
      </c>
      <c r="C78" s="207"/>
      <c r="D78" s="178"/>
      <c r="E78" s="208"/>
      <c r="F78" s="209"/>
      <c r="G78" s="210">
        <f>SUM(G79:G89)</f>
        <v>17.899999999999999</v>
      </c>
      <c r="H78" s="211">
        <f>H79+H80+H81+H82+H83+H84+H85+H86+H87+H88+H89</f>
        <v>50352769.43</v>
      </c>
      <c r="I78" s="186">
        <f>I79+I80+I81+I82+I83+I84+I85+I86+I87+I88+I89</f>
        <v>49995928.739999995</v>
      </c>
      <c r="J78" s="196">
        <f>I78/H78</f>
        <v>0.99291318642371629</v>
      </c>
      <c r="K78" s="196">
        <f>G78/J78</f>
        <v>18.027759369852244</v>
      </c>
      <c r="L78" s="196">
        <f>K78/7*100</f>
        <v>257.53941956931777</v>
      </c>
    </row>
    <row r="79" spans="1:12" s="110" customFormat="1" ht="129" customHeight="1" x14ac:dyDescent="0.25">
      <c r="A79" s="258" t="s">
        <v>261</v>
      </c>
      <c r="B79" s="302" t="s">
        <v>88</v>
      </c>
      <c r="C79" s="90" t="s">
        <v>78</v>
      </c>
      <c r="D79" s="185" t="s">
        <v>32</v>
      </c>
      <c r="E79" s="143">
        <v>3</v>
      </c>
      <c r="F79" s="143">
        <v>0</v>
      </c>
      <c r="G79" s="91">
        <v>0</v>
      </c>
      <c r="H79" s="108">
        <v>59200</v>
      </c>
      <c r="I79" s="55">
        <v>39200</v>
      </c>
      <c r="J79" s="38"/>
      <c r="K79" s="38"/>
      <c r="L79" s="38" t="s">
        <v>1</v>
      </c>
    </row>
    <row r="80" spans="1:12" s="110" customFormat="1" ht="129" customHeight="1" x14ac:dyDescent="0.25">
      <c r="A80" s="307"/>
      <c r="B80" s="304"/>
      <c r="C80" s="90" t="s">
        <v>79</v>
      </c>
      <c r="D80" s="185" t="s">
        <v>32</v>
      </c>
      <c r="E80" s="137">
        <v>11</v>
      </c>
      <c r="F80" s="151" t="s">
        <v>66</v>
      </c>
      <c r="G80" s="144">
        <v>0.72</v>
      </c>
      <c r="H80" s="41">
        <v>0</v>
      </c>
      <c r="I80" s="257">
        <v>0</v>
      </c>
      <c r="J80" s="36"/>
      <c r="K80" s="36"/>
      <c r="L80" s="36"/>
    </row>
    <row r="81" spans="1:12" s="110" customFormat="1" ht="102.75" customHeight="1" x14ac:dyDescent="0.25">
      <c r="A81" s="259"/>
      <c r="B81" s="303"/>
      <c r="C81" s="90" t="s">
        <v>80</v>
      </c>
      <c r="D81" s="185" t="s">
        <v>114</v>
      </c>
      <c r="E81" s="143">
        <v>14.2</v>
      </c>
      <c r="F81" s="143">
        <v>58.3</v>
      </c>
      <c r="G81" s="91">
        <v>2.98</v>
      </c>
      <c r="H81" s="108">
        <v>0</v>
      </c>
      <c r="I81" s="55">
        <v>0</v>
      </c>
      <c r="J81" s="38"/>
      <c r="K81" s="38"/>
      <c r="L81" s="38"/>
    </row>
    <row r="82" spans="1:12" s="110" customFormat="1" ht="162" customHeight="1" x14ac:dyDescent="0.25">
      <c r="A82" s="258" t="s">
        <v>155</v>
      </c>
      <c r="B82" s="300" t="s">
        <v>89</v>
      </c>
      <c r="C82" s="180" t="s">
        <v>126</v>
      </c>
      <c r="D82" s="165" t="s">
        <v>32</v>
      </c>
      <c r="E82" s="137">
        <v>8</v>
      </c>
      <c r="F82" s="143">
        <v>8</v>
      </c>
      <c r="G82" s="144">
        <v>1</v>
      </c>
      <c r="H82" s="41">
        <v>19648023.260000002</v>
      </c>
      <c r="I82" s="85">
        <v>19441930.34</v>
      </c>
      <c r="J82" s="36"/>
      <c r="K82" s="36"/>
      <c r="L82" s="36" t="s">
        <v>1</v>
      </c>
    </row>
    <row r="83" spans="1:12" s="110" customFormat="1" ht="162" customHeight="1" x14ac:dyDescent="0.25">
      <c r="A83" s="259"/>
      <c r="B83" s="301"/>
      <c r="C83" s="180" t="s">
        <v>81</v>
      </c>
      <c r="D83" s="165" t="s">
        <v>34</v>
      </c>
      <c r="E83" s="137">
        <v>1720.6</v>
      </c>
      <c r="F83" s="143">
        <v>1720.6</v>
      </c>
      <c r="G83" s="144">
        <v>1</v>
      </c>
      <c r="H83" s="41">
        <v>0</v>
      </c>
      <c r="I83" s="85">
        <v>0</v>
      </c>
      <c r="J83" s="36"/>
      <c r="K83" s="36"/>
      <c r="L83" s="36"/>
    </row>
    <row r="84" spans="1:12" s="110" customFormat="1" ht="139.5" customHeight="1" x14ac:dyDescent="0.25">
      <c r="A84" s="258" t="s">
        <v>157</v>
      </c>
      <c r="B84" s="302" t="s">
        <v>90</v>
      </c>
      <c r="C84" s="180" t="s">
        <v>82</v>
      </c>
      <c r="D84" s="165" t="s">
        <v>30</v>
      </c>
      <c r="E84" s="137">
        <v>5</v>
      </c>
      <c r="F84" s="143">
        <v>11</v>
      </c>
      <c r="G84" s="144">
        <v>6.5</v>
      </c>
      <c r="H84" s="41">
        <v>28181821.350000001</v>
      </c>
      <c r="I84" s="85">
        <v>28051426.399999999</v>
      </c>
      <c r="J84" s="36"/>
      <c r="K84" s="36"/>
      <c r="L84" s="36" t="s">
        <v>1</v>
      </c>
    </row>
    <row r="85" spans="1:12" s="110" customFormat="1" ht="139.5" customHeight="1" x14ac:dyDescent="0.25">
      <c r="A85" s="259"/>
      <c r="B85" s="303"/>
      <c r="C85" s="180" t="s">
        <v>127</v>
      </c>
      <c r="D85" s="165" t="s">
        <v>31</v>
      </c>
      <c r="E85" s="137">
        <v>1</v>
      </c>
      <c r="F85" s="143">
        <v>1</v>
      </c>
      <c r="G85" s="144">
        <v>1</v>
      </c>
      <c r="H85" s="41">
        <v>0</v>
      </c>
      <c r="I85" s="85">
        <v>0</v>
      </c>
      <c r="J85" s="36"/>
      <c r="K85" s="36"/>
      <c r="L85" s="36"/>
    </row>
    <row r="86" spans="1:12" s="110" customFormat="1" ht="139.5" customHeight="1" x14ac:dyDescent="0.25">
      <c r="A86" s="170" t="s">
        <v>158</v>
      </c>
      <c r="B86" s="173" t="s">
        <v>103</v>
      </c>
      <c r="C86" s="180" t="s">
        <v>223</v>
      </c>
      <c r="D86" s="165" t="s">
        <v>30</v>
      </c>
      <c r="E86" s="137">
        <v>100</v>
      </c>
      <c r="F86" s="143">
        <v>100</v>
      </c>
      <c r="G86" s="144">
        <v>1</v>
      </c>
      <c r="H86" s="41">
        <v>352.82</v>
      </c>
      <c r="I86" s="85">
        <v>0</v>
      </c>
      <c r="J86" s="36"/>
      <c r="K86" s="36"/>
      <c r="L86" s="36"/>
    </row>
    <row r="87" spans="1:12" s="110" customFormat="1" ht="213.75" customHeight="1" x14ac:dyDescent="0.25">
      <c r="A87" s="170" t="s">
        <v>159</v>
      </c>
      <c r="B87" s="173" t="s">
        <v>244</v>
      </c>
      <c r="C87" s="182" t="s">
        <v>255</v>
      </c>
      <c r="D87" s="165" t="s">
        <v>30</v>
      </c>
      <c r="E87" s="172">
        <v>100</v>
      </c>
      <c r="F87" s="81">
        <v>100</v>
      </c>
      <c r="G87" s="133">
        <v>1</v>
      </c>
      <c r="H87" s="41">
        <v>1450000</v>
      </c>
      <c r="I87" s="179">
        <v>1450000</v>
      </c>
      <c r="J87" s="36"/>
      <c r="K87" s="36"/>
      <c r="L87" s="36" t="s">
        <v>1</v>
      </c>
    </row>
    <row r="88" spans="1:12" s="110" customFormat="1" ht="90" customHeight="1" x14ac:dyDescent="0.25">
      <c r="A88" s="170" t="s">
        <v>262</v>
      </c>
      <c r="B88" s="173" t="s">
        <v>181</v>
      </c>
      <c r="C88" s="180" t="s">
        <v>222</v>
      </c>
      <c r="D88" s="165" t="s">
        <v>30</v>
      </c>
      <c r="E88" s="137">
        <v>100</v>
      </c>
      <c r="F88" s="143">
        <v>100</v>
      </c>
      <c r="G88" s="144">
        <v>1</v>
      </c>
      <c r="H88" s="41">
        <v>327996</v>
      </c>
      <c r="I88" s="85">
        <v>327996</v>
      </c>
      <c r="J88" s="36"/>
      <c r="K88" s="36"/>
      <c r="L88" s="36"/>
    </row>
    <row r="89" spans="1:12" s="110" customFormat="1" ht="160.5" customHeight="1" x14ac:dyDescent="0.25">
      <c r="A89" s="80" t="s">
        <v>160</v>
      </c>
      <c r="B89" s="72" t="s">
        <v>91</v>
      </c>
      <c r="C89" s="180" t="s">
        <v>132</v>
      </c>
      <c r="D89" s="185" t="s">
        <v>133</v>
      </c>
      <c r="E89" s="143">
        <v>6</v>
      </c>
      <c r="F89" s="143">
        <v>10</v>
      </c>
      <c r="G89" s="91">
        <v>1.7</v>
      </c>
      <c r="H89" s="108">
        <v>685376</v>
      </c>
      <c r="I89" s="55">
        <v>685376</v>
      </c>
      <c r="J89" s="38"/>
      <c r="K89" s="38"/>
      <c r="L89" s="38" t="s">
        <v>1</v>
      </c>
    </row>
    <row r="90" spans="1:12" s="110" customFormat="1" ht="108" customHeight="1" x14ac:dyDescent="0.25">
      <c r="A90" s="170"/>
      <c r="B90" s="173" t="s">
        <v>116</v>
      </c>
      <c r="C90" s="180"/>
      <c r="D90" s="165"/>
      <c r="E90" s="172"/>
      <c r="F90" s="77"/>
      <c r="G90" s="41">
        <f>G91</f>
        <v>9</v>
      </c>
      <c r="H90" s="142">
        <f>H91</f>
        <v>51038542.809999995</v>
      </c>
      <c r="I90" s="141">
        <f>I91</f>
        <v>50861249.699999996</v>
      </c>
      <c r="J90" s="109">
        <f>I90/H90*100%</f>
        <v>0.99652628973636637</v>
      </c>
      <c r="K90" s="109">
        <f>G90/J90</f>
        <v>9.03137237089949</v>
      </c>
      <c r="L90" s="109">
        <f>K90/9*100</f>
        <v>100.34858189888322</v>
      </c>
    </row>
    <row r="91" spans="1:12" ht="51.75" customHeight="1" x14ac:dyDescent="0.25">
      <c r="A91" s="39" t="s">
        <v>161</v>
      </c>
      <c r="B91" s="183" t="s">
        <v>104</v>
      </c>
      <c r="C91" s="212"/>
      <c r="D91" s="178"/>
      <c r="E91" s="213"/>
      <c r="F91" s="214"/>
      <c r="G91" s="215">
        <f>G92+G93+G94+G95+G97+G98+G99+G100+G100</f>
        <v>9</v>
      </c>
      <c r="H91" s="211">
        <f>H93+H96+H97+H99+H98+H92</f>
        <v>51038542.809999995</v>
      </c>
      <c r="I91" s="186">
        <f>I93+I96+I97+I99+I98+I92</f>
        <v>50861249.699999996</v>
      </c>
      <c r="J91" s="200">
        <v>1</v>
      </c>
      <c r="K91" s="200">
        <v>9.0299999999999994</v>
      </c>
      <c r="L91" s="200">
        <v>100.35</v>
      </c>
    </row>
    <row r="92" spans="1:12" s="110" customFormat="1" ht="150.75" customHeight="1" x14ac:dyDescent="0.25">
      <c r="A92" s="170" t="s">
        <v>162</v>
      </c>
      <c r="B92" s="173" t="s">
        <v>182</v>
      </c>
      <c r="C92" s="180" t="s">
        <v>213</v>
      </c>
      <c r="D92" s="165" t="s">
        <v>30</v>
      </c>
      <c r="E92" s="137">
        <v>100</v>
      </c>
      <c r="F92" s="145">
        <v>100</v>
      </c>
      <c r="G92" s="146">
        <v>1</v>
      </c>
      <c r="H92" s="146">
        <v>2290000</v>
      </c>
      <c r="I92" s="230">
        <v>2290000</v>
      </c>
      <c r="J92" s="36"/>
      <c r="K92" s="36"/>
      <c r="L92" s="36"/>
    </row>
    <row r="93" spans="1:12" s="110" customFormat="1" ht="194.25" customHeight="1" x14ac:dyDescent="0.25">
      <c r="A93" s="258" t="s">
        <v>163</v>
      </c>
      <c r="B93" s="302" t="s">
        <v>90</v>
      </c>
      <c r="C93" s="165" t="s">
        <v>7</v>
      </c>
      <c r="D93" s="36" t="s">
        <v>30</v>
      </c>
      <c r="E93" s="90">
        <v>100</v>
      </c>
      <c r="F93" s="143">
        <v>100</v>
      </c>
      <c r="G93" s="144">
        <v>1</v>
      </c>
      <c r="H93" s="41">
        <v>10532611.18</v>
      </c>
      <c r="I93" s="85">
        <v>10355318.07</v>
      </c>
      <c r="J93" s="36"/>
      <c r="K93" s="36"/>
      <c r="L93" s="36"/>
    </row>
    <row r="94" spans="1:12" s="110" customFormat="1" ht="194.25" customHeight="1" x14ac:dyDescent="0.25">
      <c r="A94" s="307"/>
      <c r="B94" s="304"/>
      <c r="C94" s="165" t="s">
        <v>117</v>
      </c>
      <c r="D94" s="36" t="s">
        <v>30</v>
      </c>
      <c r="E94" s="152">
        <v>100</v>
      </c>
      <c r="F94" s="143">
        <v>100</v>
      </c>
      <c r="G94" s="144">
        <v>1</v>
      </c>
      <c r="H94" s="41"/>
      <c r="I94" s="165"/>
      <c r="J94" s="36"/>
      <c r="K94" s="36"/>
      <c r="L94" s="36"/>
    </row>
    <row r="95" spans="1:12" s="110" customFormat="1" ht="194.25" customHeight="1" x14ac:dyDescent="0.25">
      <c r="A95" s="259"/>
      <c r="B95" s="303"/>
      <c r="C95" s="165" t="s">
        <v>118</v>
      </c>
      <c r="D95" s="36" t="s">
        <v>30</v>
      </c>
      <c r="E95" s="152">
        <v>100</v>
      </c>
      <c r="F95" s="145">
        <v>100</v>
      </c>
      <c r="G95" s="146">
        <v>1</v>
      </c>
      <c r="H95" s="41"/>
      <c r="I95" s="165"/>
      <c r="J95" s="36"/>
      <c r="K95" s="36"/>
      <c r="L95" s="36"/>
    </row>
    <row r="96" spans="1:12" s="110" customFormat="1" ht="169.5" customHeight="1" x14ac:dyDescent="0.25">
      <c r="A96" s="170" t="s">
        <v>259</v>
      </c>
      <c r="B96" s="173" t="s">
        <v>219</v>
      </c>
      <c r="C96" s="180" t="s">
        <v>258</v>
      </c>
      <c r="D96" s="165" t="s">
        <v>30</v>
      </c>
      <c r="E96" s="137">
        <v>50</v>
      </c>
      <c r="F96" s="145">
        <v>74</v>
      </c>
      <c r="G96" s="146">
        <v>0.67</v>
      </c>
      <c r="H96" s="41">
        <v>13564141.98</v>
      </c>
      <c r="I96" s="85">
        <v>13564141.98</v>
      </c>
      <c r="J96" s="36"/>
      <c r="K96" s="36"/>
      <c r="L96" s="36"/>
    </row>
    <row r="97" spans="1:12" s="110" customFormat="1" ht="102" customHeight="1" x14ac:dyDescent="0.25">
      <c r="A97" s="80" t="s">
        <v>164</v>
      </c>
      <c r="B97" s="72" t="s">
        <v>105</v>
      </c>
      <c r="C97" s="180" t="s">
        <v>120</v>
      </c>
      <c r="D97" s="185" t="s">
        <v>119</v>
      </c>
      <c r="E97" s="143">
        <v>3</v>
      </c>
      <c r="F97" s="143">
        <v>3</v>
      </c>
      <c r="G97" s="91">
        <v>1</v>
      </c>
      <c r="H97" s="108">
        <v>240000</v>
      </c>
      <c r="I97" s="55">
        <v>240000</v>
      </c>
      <c r="J97" s="38"/>
      <c r="K97" s="38"/>
      <c r="L97" s="38"/>
    </row>
    <row r="98" spans="1:12" s="110" customFormat="1" ht="85.5" customHeight="1" x14ac:dyDescent="0.25">
      <c r="A98" s="225" t="s">
        <v>165</v>
      </c>
      <c r="B98" s="223" t="s">
        <v>220</v>
      </c>
      <c r="C98" s="180" t="s">
        <v>212</v>
      </c>
      <c r="D98" s="224" t="s">
        <v>54</v>
      </c>
      <c r="E98" s="137">
        <v>100</v>
      </c>
      <c r="F98" s="143">
        <v>100</v>
      </c>
      <c r="G98" s="144">
        <v>1</v>
      </c>
      <c r="H98" s="41">
        <v>3693374.65</v>
      </c>
      <c r="I98" s="226">
        <v>3693374.65</v>
      </c>
      <c r="J98" s="36"/>
      <c r="K98" s="36"/>
      <c r="L98" s="36"/>
    </row>
    <row r="99" spans="1:12" s="110" customFormat="1" ht="165.75" customHeight="1" x14ac:dyDescent="0.25">
      <c r="A99" s="258" t="s">
        <v>260</v>
      </c>
      <c r="B99" s="302" t="s">
        <v>106</v>
      </c>
      <c r="C99" s="180" t="s">
        <v>121</v>
      </c>
      <c r="D99" s="165" t="s">
        <v>31</v>
      </c>
      <c r="E99" s="137">
        <v>1.1000000000000001</v>
      </c>
      <c r="F99" s="143">
        <v>1.1000000000000001</v>
      </c>
      <c r="G99" s="148">
        <v>1</v>
      </c>
      <c r="H99" s="41">
        <v>20718415</v>
      </c>
      <c r="I99" s="85">
        <v>20718415</v>
      </c>
      <c r="J99" s="36"/>
      <c r="K99" s="36"/>
      <c r="L99" s="36"/>
    </row>
    <row r="100" spans="1:12" s="110" customFormat="1" ht="165.75" customHeight="1" x14ac:dyDescent="0.25">
      <c r="A100" s="307"/>
      <c r="B100" s="304"/>
      <c r="C100" s="305" t="s">
        <v>122</v>
      </c>
      <c r="D100" s="260" t="s">
        <v>31</v>
      </c>
      <c r="E100" s="298">
        <v>0</v>
      </c>
      <c r="F100" s="298">
        <v>0</v>
      </c>
      <c r="G100" s="260">
        <v>1</v>
      </c>
      <c r="H100" s="262"/>
      <c r="I100" s="288"/>
      <c r="J100" s="260"/>
      <c r="K100" s="260"/>
      <c r="L100" s="260"/>
    </row>
    <row r="101" spans="1:12" s="110" customFormat="1" ht="24.75" customHeight="1" x14ac:dyDescent="0.25">
      <c r="A101" s="259"/>
      <c r="B101" s="303"/>
      <c r="C101" s="306"/>
      <c r="D101" s="261"/>
      <c r="E101" s="299"/>
      <c r="F101" s="299"/>
      <c r="G101" s="261"/>
      <c r="H101" s="263"/>
      <c r="I101" s="290"/>
      <c r="J101" s="261"/>
      <c r="K101" s="261"/>
      <c r="L101" s="261"/>
    </row>
    <row r="102" spans="1:12" ht="65.25" customHeight="1" x14ac:dyDescent="0.25">
      <c r="A102" s="50" t="s">
        <v>156</v>
      </c>
      <c r="B102" s="183" t="s">
        <v>108</v>
      </c>
      <c r="C102" s="212"/>
      <c r="D102" s="178"/>
      <c r="E102" s="208"/>
      <c r="F102" s="214"/>
      <c r="G102" s="217">
        <f>G104+G105+G106+G107+G108+G103</f>
        <v>6.13</v>
      </c>
      <c r="H102" s="206">
        <f>H104+H105+H106+H107+H108+H103</f>
        <v>1632970.8399999999</v>
      </c>
      <c r="I102" s="218">
        <f>I104+I105+I106+I107+I108+I103</f>
        <v>1580196.54</v>
      </c>
      <c r="J102" s="196">
        <f>I102/H102</f>
        <v>0.96768203160320987</v>
      </c>
      <c r="K102" s="196">
        <f>G102/J102</f>
        <v>6.3347254571257308</v>
      </c>
      <c r="L102" s="196">
        <f>K102/6*100</f>
        <v>105.57875761876218</v>
      </c>
    </row>
    <row r="103" spans="1:12" ht="114.75" customHeight="1" x14ac:dyDescent="0.25">
      <c r="A103" s="50" t="s">
        <v>166</v>
      </c>
      <c r="B103" s="168" t="s">
        <v>183</v>
      </c>
      <c r="C103" s="49" t="s">
        <v>256</v>
      </c>
      <c r="D103" s="169" t="s">
        <v>30</v>
      </c>
      <c r="E103" s="137">
        <v>5</v>
      </c>
      <c r="F103" s="143">
        <v>10</v>
      </c>
      <c r="G103" s="147">
        <v>2</v>
      </c>
      <c r="H103" s="45">
        <v>505800</v>
      </c>
      <c r="I103" s="136">
        <v>505800</v>
      </c>
      <c r="J103" s="51"/>
      <c r="K103" s="51"/>
      <c r="L103" s="51"/>
    </row>
    <row r="104" spans="1:12" ht="138.75" customHeight="1" x14ac:dyDescent="0.25">
      <c r="A104" s="50" t="s">
        <v>167</v>
      </c>
      <c r="B104" s="47" t="s">
        <v>107</v>
      </c>
      <c r="C104" s="49" t="s">
        <v>128</v>
      </c>
      <c r="D104" s="48" t="s">
        <v>30</v>
      </c>
      <c r="E104" s="137">
        <v>80</v>
      </c>
      <c r="F104" s="143">
        <v>100</v>
      </c>
      <c r="G104" s="147">
        <v>1.25</v>
      </c>
      <c r="H104" s="45">
        <v>662000</v>
      </c>
      <c r="I104" s="136">
        <v>662000</v>
      </c>
      <c r="J104" s="51"/>
      <c r="K104" s="51"/>
      <c r="L104" s="51"/>
    </row>
    <row r="105" spans="1:12" ht="178.5" customHeight="1" x14ac:dyDescent="0.25">
      <c r="A105" s="50" t="s">
        <v>168</v>
      </c>
      <c r="B105" s="47" t="s">
        <v>109</v>
      </c>
      <c r="C105" s="49" t="s">
        <v>134</v>
      </c>
      <c r="D105" s="48" t="s">
        <v>30</v>
      </c>
      <c r="E105" s="137">
        <v>100</v>
      </c>
      <c r="F105" s="143">
        <v>100</v>
      </c>
      <c r="G105" s="147">
        <v>1</v>
      </c>
      <c r="H105" s="45">
        <v>36000</v>
      </c>
      <c r="I105" s="136">
        <v>36000</v>
      </c>
      <c r="J105" s="51"/>
      <c r="K105" s="51"/>
      <c r="L105" s="51"/>
    </row>
    <row r="106" spans="1:12" ht="114.75" customHeight="1" x14ac:dyDescent="0.25">
      <c r="A106" s="50" t="s">
        <v>169</v>
      </c>
      <c r="B106" s="47" t="s">
        <v>110</v>
      </c>
      <c r="C106" s="49" t="s">
        <v>129</v>
      </c>
      <c r="D106" s="48" t="s">
        <v>30</v>
      </c>
      <c r="E106" s="137">
        <v>100</v>
      </c>
      <c r="F106" s="143">
        <v>100</v>
      </c>
      <c r="G106" s="147">
        <v>1</v>
      </c>
      <c r="H106" s="45">
        <v>133889.84</v>
      </c>
      <c r="I106" s="136">
        <v>133889.84</v>
      </c>
      <c r="J106" s="51"/>
      <c r="K106" s="51"/>
      <c r="L106" s="51"/>
    </row>
    <row r="107" spans="1:12" ht="75" customHeight="1" x14ac:dyDescent="0.25">
      <c r="A107" s="50" t="s">
        <v>170</v>
      </c>
      <c r="B107" s="47" t="s">
        <v>111</v>
      </c>
      <c r="C107" s="49" t="s">
        <v>130</v>
      </c>
      <c r="D107" s="48" t="s">
        <v>31</v>
      </c>
      <c r="E107" s="137">
        <v>5</v>
      </c>
      <c r="F107" s="143">
        <v>1</v>
      </c>
      <c r="G107" s="147">
        <v>0.2</v>
      </c>
      <c r="H107" s="45">
        <v>130036</v>
      </c>
      <c r="I107" s="136">
        <v>130036</v>
      </c>
      <c r="J107" s="51"/>
      <c r="K107" s="51"/>
      <c r="L107" s="51"/>
    </row>
    <row r="108" spans="1:12" ht="51.75" customHeight="1" x14ac:dyDescent="0.25">
      <c r="A108" s="250" t="s">
        <v>171</v>
      </c>
      <c r="B108" s="251" t="s">
        <v>112</v>
      </c>
      <c r="C108" s="49" t="s">
        <v>96</v>
      </c>
      <c r="D108" s="252" t="s">
        <v>30</v>
      </c>
      <c r="E108" s="143">
        <v>100</v>
      </c>
      <c r="F108" s="143">
        <v>68</v>
      </c>
      <c r="G108" s="253">
        <v>0.68</v>
      </c>
      <c r="H108" s="254">
        <v>165245</v>
      </c>
      <c r="I108" s="136">
        <v>112470.7</v>
      </c>
      <c r="J108" s="255"/>
      <c r="K108" s="255"/>
      <c r="L108" s="255"/>
    </row>
    <row r="109" spans="1:12" s="111" customFormat="1" ht="63" customHeight="1" x14ac:dyDescent="0.25">
      <c r="A109" s="112"/>
      <c r="B109" s="118" t="s">
        <v>172</v>
      </c>
      <c r="C109" s="57"/>
      <c r="D109" s="57"/>
      <c r="E109" s="57"/>
      <c r="F109" s="58"/>
      <c r="G109" s="117"/>
      <c r="H109" s="115">
        <f>H91+H78+H102</f>
        <v>103024283.08</v>
      </c>
      <c r="I109" s="59">
        <f>I91+I78+I102</f>
        <v>102437374.98</v>
      </c>
      <c r="J109" s="105"/>
      <c r="K109" s="105"/>
      <c r="L109" s="106">
        <f>(L78+L90+L102)/3</f>
        <v>154.4889196956544</v>
      </c>
    </row>
    <row r="110" spans="1:12" ht="124.5" customHeight="1" x14ac:dyDescent="0.25">
      <c r="A110" s="9" t="s">
        <v>11</v>
      </c>
      <c r="B110" s="44" t="s">
        <v>8</v>
      </c>
      <c r="C110" s="46" t="s">
        <v>1</v>
      </c>
      <c r="D110" s="11" t="s">
        <v>1</v>
      </c>
      <c r="E110" s="11" t="s">
        <v>1</v>
      </c>
      <c r="F110" s="8" t="s">
        <v>1</v>
      </c>
      <c r="G110" s="37" t="s">
        <v>1</v>
      </c>
      <c r="H110" s="35" t="s">
        <v>1</v>
      </c>
      <c r="I110" s="11" t="s">
        <v>1</v>
      </c>
      <c r="J110" s="32" t="s">
        <v>1</v>
      </c>
      <c r="K110" s="32" t="s">
        <v>1</v>
      </c>
      <c r="L110" s="32" t="s">
        <v>1</v>
      </c>
    </row>
    <row r="111" spans="1:12" ht="102.75" customHeight="1" x14ac:dyDescent="0.25">
      <c r="A111" s="9"/>
      <c r="B111" s="46" t="s">
        <v>9</v>
      </c>
      <c r="C111" s="46" t="s">
        <v>1</v>
      </c>
      <c r="D111" s="11" t="s">
        <v>1</v>
      </c>
      <c r="E111" s="11" t="s">
        <v>1</v>
      </c>
      <c r="F111" s="8" t="s">
        <v>1</v>
      </c>
      <c r="G111" s="37" t="s">
        <v>1</v>
      </c>
      <c r="H111" s="35" t="s">
        <v>1</v>
      </c>
      <c r="I111" s="11" t="s">
        <v>1</v>
      </c>
      <c r="J111" s="32" t="s">
        <v>1</v>
      </c>
      <c r="K111" s="32" t="s">
        <v>1</v>
      </c>
      <c r="L111" s="32" t="s">
        <v>1</v>
      </c>
    </row>
    <row r="112" spans="1:12" ht="134.25" customHeight="1" x14ac:dyDescent="0.25">
      <c r="A112" s="9"/>
      <c r="B112" s="11" t="s">
        <v>10</v>
      </c>
      <c r="C112" s="46"/>
      <c r="D112" s="11"/>
      <c r="E112" s="11"/>
      <c r="F112" s="12"/>
      <c r="G112" s="12"/>
      <c r="H112" s="84">
        <f>H113</f>
        <v>0</v>
      </c>
      <c r="I112" s="84">
        <f>I113</f>
        <v>0</v>
      </c>
      <c r="J112" s="32"/>
      <c r="K112" s="32"/>
      <c r="L112" s="32" t="s">
        <v>1</v>
      </c>
    </row>
    <row r="113" spans="1:12" ht="44.45" customHeight="1" x14ac:dyDescent="0.25">
      <c r="A113" s="9" t="s">
        <v>198</v>
      </c>
      <c r="B113" s="183" t="s">
        <v>13</v>
      </c>
      <c r="C113" s="181"/>
      <c r="D113" s="178"/>
      <c r="E113" s="178"/>
      <c r="F113" s="189"/>
      <c r="G113" s="188">
        <v>1</v>
      </c>
      <c r="H113" s="186">
        <f>H114+H115</f>
        <v>0</v>
      </c>
      <c r="I113" s="216">
        <f>I114+I115</f>
        <v>0</v>
      </c>
      <c r="J113" s="187"/>
      <c r="K113" s="187"/>
      <c r="L113" s="187">
        <v>100</v>
      </c>
    </row>
    <row r="114" spans="1:12" ht="93" customHeight="1" x14ac:dyDescent="0.25">
      <c r="A114" s="7" t="s">
        <v>12</v>
      </c>
      <c r="B114" s="72" t="s">
        <v>14</v>
      </c>
      <c r="C114" s="78" t="s">
        <v>69</v>
      </c>
      <c r="D114" s="78" t="s">
        <v>31</v>
      </c>
      <c r="E114" s="78">
        <v>1</v>
      </c>
      <c r="F114" s="150">
        <v>1</v>
      </c>
      <c r="G114" s="26">
        <v>1</v>
      </c>
      <c r="H114" s="31">
        <v>0</v>
      </c>
      <c r="I114" s="55">
        <v>0</v>
      </c>
      <c r="J114" s="38"/>
      <c r="K114" s="38"/>
      <c r="L114" s="38" t="s">
        <v>1</v>
      </c>
    </row>
    <row r="115" spans="1:12" ht="76.5" customHeight="1" x14ac:dyDescent="0.25">
      <c r="A115" s="65" t="s">
        <v>70</v>
      </c>
      <c r="B115" s="68" t="s">
        <v>92</v>
      </c>
      <c r="C115" s="74" t="s">
        <v>95</v>
      </c>
      <c r="D115" s="73" t="s">
        <v>31</v>
      </c>
      <c r="E115" s="73"/>
      <c r="F115" s="150"/>
      <c r="G115" s="37"/>
      <c r="H115" s="35">
        <v>0</v>
      </c>
      <c r="I115" s="52">
        <v>0</v>
      </c>
      <c r="J115" s="43"/>
      <c r="K115" s="43"/>
      <c r="L115" s="43" t="s">
        <v>1</v>
      </c>
    </row>
    <row r="116" spans="1:12" ht="54.75" customHeight="1" x14ac:dyDescent="0.25">
      <c r="A116" s="9"/>
      <c r="B116" s="46" t="s">
        <v>15</v>
      </c>
      <c r="C116" s="46"/>
      <c r="D116" s="11"/>
      <c r="E116" s="11"/>
      <c r="F116" s="12"/>
      <c r="G116" s="34"/>
      <c r="H116" s="35"/>
      <c r="I116" s="42"/>
      <c r="J116" s="24"/>
      <c r="K116" s="24"/>
      <c r="L116" s="24" t="s">
        <v>1</v>
      </c>
    </row>
    <row r="117" spans="1:12" ht="44.45" customHeight="1" x14ac:dyDescent="0.25">
      <c r="A117" s="9" t="s">
        <v>17</v>
      </c>
      <c r="B117" s="183" t="s">
        <v>16</v>
      </c>
      <c r="C117" s="181"/>
      <c r="D117" s="178"/>
      <c r="E117" s="178"/>
      <c r="F117" s="189"/>
      <c r="G117" s="205">
        <v>3</v>
      </c>
      <c r="H117" s="199">
        <f>H118+H119+H122</f>
        <v>10000</v>
      </c>
      <c r="I117" s="190">
        <f>I118+I119+I122</f>
        <v>10000</v>
      </c>
      <c r="J117" s="219">
        <f>I117/H117</f>
        <v>1</v>
      </c>
      <c r="K117" s="219">
        <f>G117/J117</f>
        <v>3</v>
      </c>
      <c r="L117" s="202">
        <f>K117/3*100</f>
        <v>100</v>
      </c>
    </row>
    <row r="118" spans="1:12" ht="44.45" customHeight="1" x14ac:dyDescent="0.25">
      <c r="A118" s="9" t="s">
        <v>18</v>
      </c>
      <c r="B118" s="46" t="s">
        <v>19</v>
      </c>
      <c r="C118" s="24" t="s">
        <v>60</v>
      </c>
      <c r="D118" s="11" t="s">
        <v>56</v>
      </c>
      <c r="E118" s="87">
        <v>350</v>
      </c>
      <c r="F118" s="88"/>
      <c r="G118" s="37"/>
      <c r="H118" s="35">
        <v>0</v>
      </c>
      <c r="I118" s="25">
        <v>0</v>
      </c>
      <c r="J118" s="24"/>
      <c r="K118" s="24"/>
      <c r="L118" s="24" t="s">
        <v>1</v>
      </c>
    </row>
    <row r="119" spans="1:12" ht="44.45" customHeight="1" x14ac:dyDescent="0.25">
      <c r="A119" s="309" t="s">
        <v>199</v>
      </c>
      <c r="B119" s="302" t="s">
        <v>20</v>
      </c>
      <c r="C119" s="260" t="s">
        <v>257</v>
      </c>
      <c r="D119" s="260" t="s">
        <v>30</v>
      </c>
      <c r="E119" s="280">
        <v>1</v>
      </c>
      <c r="F119" s="280">
        <v>2</v>
      </c>
      <c r="G119" s="280">
        <v>2</v>
      </c>
      <c r="H119" s="283">
        <v>0</v>
      </c>
      <c r="I119" s="288">
        <v>0</v>
      </c>
      <c r="J119" s="260"/>
      <c r="K119" s="260"/>
      <c r="L119" s="260" t="s">
        <v>1</v>
      </c>
    </row>
    <row r="120" spans="1:12" ht="44.45" customHeight="1" x14ac:dyDescent="0.25">
      <c r="A120" s="310"/>
      <c r="B120" s="304"/>
      <c r="C120" s="287"/>
      <c r="D120" s="287"/>
      <c r="E120" s="281"/>
      <c r="F120" s="281"/>
      <c r="G120" s="281"/>
      <c r="H120" s="284"/>
      <c r="I120" s="289"/>
      <c r="J120" s="287"/>
      <c r="K120" s="287"/>
      <c r="L120" s="287"/>
    </row>
    <row r="121" spans="1:12" ht="24" customHeight="1" x14ac:dyDescent="0.25">
      <c r="A121" s="311"/>
      <c r="B121" s="303"/>
      <c r="C121" s="261"/>
      <c r="D121" s="261"/>
      <c r="E121" s="282"/>
      <c r="F121" s="282"/>
      <c r="G121" s="282"/>
      <c r="H121" s="285"/>
      <c r="I121" s="290"/>
      <c r="J121" s="261"/>
      <c r="K121" s="261"/>
      <c r="L121" s="261"/>
    </row>
    <row r="122" spans="1:12" ht="102.75" customHeight="1" x14ac:dyDescent="0.25">
      <c r="A122" s="95" t="s">
        <v>64</v>
      </c>
      <c r="B122" s="99" t="s">
        <v>98</v>
      </c>
      <c r="C122" s="100" t="s">
        <v>97</v>
      </c>
      <c r="D122" s="100" t="s">
        <v>30</v>
      </c>
      <c r="E122" s="97">
        <v>1.2</v>
      </c>
      <c r="F122" s="98">
        <v>0</v>
      </c>
      <c r="G122" s="37">
        <v>1</v>
      </c>
      <c r="H122" s="35">
        <v>10000</v>
      </c>
      <c r="I122" s="103">
        <v>10000</v>
      </c>
      <c r="J122" s="101"/>
      <c r="K122" s="101"/>
      <c r="L122" s="102"/>
    </row>
    <row r="123" spans="1:12" s="111" customFormat="1" ht="114.75" customHeight="1" x14ac:dyDescent="0.25">
      <c r="A123" s="112"/>
      <c r="B123" s="57" t="s">
        <v>184</v>
      </c>
      <c r="C123" s="119"/>
      <c r="D123" s="56"/>
      <c r="E123" s="57"/>
      <c r="F123" s="56" t="s">
        <v>84</v>
      </c>
      <c r="G123" s="117"/>
      <c r="H123" s="115">
        <f>H117+H113</f>
        <v>10000</v>
      </c>
      <c r="I123" s="120">
        <f>I117+I113</f>
        <v>10000</v>
      </c>
      <c r="J123" s="121"/>
      <c r="K123" s="121"/>
      <c r="L123" s="122">
        <f>(L117+L113)/2</f>
        <v>100</v>
      </c>
    </row>
    <row r="124" spans="1:12" s="130" customFormat="1" ht="87" customHeight="1" x14ac:dyDescent="0.25">
      <c r="A124" s="123"/>
      <c r="B124" s="124" t="s">
        <v>93</v>
      </c>
      <c r="C124" s="125"/>
      <c r="D124" s="125"/>
      <c r="E124" s="125"/>
      <c r="F124" s="124" t="s">
        <v>83</v>
      </c>
      <c r="G124" s="126"/>
      <c r="H124" s="127">
        <f>H28+H33+H51+H58+H75+H109+H123+H37</f>
        <v>180103705.08000001</v>
      </c>
      <c r="I124" s="127">
        <f>I28+I33+I51+I58+I75+I109+I123+I37</f>
        <v>163270697.37</v>
      </c>
      <c r="J124" s="128"/>
      <c r="K124" s="128"/>
      <c r="L124" s="129">
        <f>(L28+L33+L51+L58+L75+L109+L123)/8</f>
        <v>103.18471221521204</v>
      </c>
    </row>
    <row r="125" spans="1:12" ht="73.900000000000006" hidden="1" customHeight="1" x14ac:dyDescent="0.25">
      <c r="A125" s="310"/>
      <c r="B125" s="18"/>
      <c r="C125" s="281"/>
      <c r="D125" s="281"/>
      <c r="E125" s="281"/>
      <c r="F125" s="19" t="s">
        <v>25</v>
      </c>
      <c r="G125" s="19"/>
      <c r="H125" s="79"/>
      <c r="I125" s="53"/>
      <c r="J125" s="43"/>
      <c r="K125" s="20"/>
      <c r="L125" s="20"/>
    </row>
    <row r="126" spans="1:12" ht="49.15" hidden="1" customHeight="1" x14ac:dyDescent="0.25">
      <c r="A126" s="310"/>
      <c r="B126" s="18"/>
      <c r="C126" s="281"/>
      <c r="D126" s="281"/>
      <c r="E126" s="281"/>
      <c r="F126" s="12" t="s">
        <v>26</v>
      </c>
      <c r="G126" s="12"/>
      <c r="H126" s="15" t="s">
        <v>24</v>
      </c>
      <c r="I126" s="293"/>
      <c r="J126" s="287"/>
      <c r="K126" s="281"/>
      <c r="L126" s="294"/>
    </row>
    <row r="127" spans="1:12" ht="16.149999999999999" hidden="1" customHeight="1" x14ac:dyDescent="0.25">
      <c r="A127" s="310"/>
      <c r="B127" s="18"/>
      <c r="C127" s="281"/>
      <c r="D127" s="281"/>
      <c r="E127" s="281"/>
      <c r="F127" s="12" t="s">
        <v>3</v>
      </c>
      <c r="G127" s="12"/>
      <c r="H127" s="8" t="s">
        <v>24</v>
      </c>
      <c r="I127" s="293"/>
      <c r="J127" s="287"/>
      <c r="K127" s="281"/>
      <c r="L127" s="294"/>
    </row>
    <row r="128" spans="1:12" ht="42" hidden="1" customHeight="1" x14ac:dyDescent="0.25">
      <c r="A128" s="310"/>
      <c r="B128" s="18"/>
      <c r="C128" s="281"/>
      <c r="D128" s="281"/>
      <c r="E128" s="281"/>
      <c r="F128" s="12" t="s">
        <v>35</v>
      </c>
      <c r="G128" s="12"/>
      <c r="H128" s="8" t="s">
        <v>24</v>
      </c>
      <c r="I128" s="293"/>
      <c r="J128" s="287"/>
      <c r="K128" s="281"/>
      <c r="L128" s="281"/>
    </row>
    <row r="129" spans="1:12" ht="52.15" hidden="1" customHeight="1" x14ac:dyDescent="0.25">
      <c r="A129" s="310"/>
      <c r="B129" s="18"/>
      <c r="C129" s="281"/>
      <c r="D129" s="281"/>
      <c r="E129" s="281"/>
      <c r="F129" s="12" t="s">
        <v>27</v>
      </c>
      <c r="G129" s="12"/>
      <c r="H129" s="8" t="s">
        <v>24</v>
      </c>
      <c r="I129" s="293"/>
      <c r="J129" s="287"/>
      <c r="K129" s="281"/>
      <c r="L129" s="281"/>
    </row>
    <row r="130" spans="1:12" ht="61.15" hidden="1" customHeight="1" x14ac:dyDescent="0.25">
      <c r="A130" s="310"/>
      <c r="B130" s="18"/>
      <c r="C130" s="281"/>
      <c r="D130" s="281"/>
      <c r="E130" s="281"/>
      <c r="F130" s="12" t="s">
        <v>4</v>
      </c>
      <c r="G130" s="12"/>
      <c r="H130" s="8" t="s">
        <v>24</v>
      </c>
      <c r="I130" s="293"/>
      <c r="J130" s="296"/>
      <c r="K130" s="291"/>
      <c r="L130" s="291"/>
    </row>
    <row r="131" spans="1:12" ht="24" hidden="1" customHeight="1" x14ac:dyDescent="0.25">
      <c r="A131" s="310"/>
      <c r="B131" s="18"/>
      <c r="C131" s="281"/>
      <c r="D131" s="281"/>
      <c r="E131" s="281"/>
      <c r="F131" s="12" t="s">
        <v>28</v>
      </c>
      <c r="G131" s="12"/>
      <c r="H131" s="8" t="s">
        <v>24</v>
      </c>
      <c r="I131" s="293"/>
      <c r="J131" s="296"/>
      <c r="K131" s="291"/>
      <c r="L131" s="291"/>
    </row>
    <row r="132" spans="1:12" ht="49.9" hidden="1" customHeight="1" x14ac:dyDescent="0.25">
      <c r="A132" s="311"/>
      <c r="B132" s="19"/>
      <c r="C132" s="282"/>
      <c r="D132" s="282"/>
      <c r="E132" s="282"/>
      <c r="F132" s="12" t="s">
        <v>29</v>
      </c>
      <c r="G132" s="12"/>
      <c r="H132" s="8" t="s">
        <v>24</v>
      </c>
      <c r="I132" s="295"/>
      <c r="J132" s="297"/>
      <c r="K132" s="292"/>
      <c r="L132" s="292"/>
    </row>
  </sheetData>
  <mergeCells count="71">
    <mergeCell ref="A125:A132"/>
    <mergeCell ref="E119:E121"/>
    <mergeCell ref="B119:B121"/>
    <mergeCell ref="A119:A121"/>
    <mergeCell ref="C119:C121"/>
    <mergeCell ref="D119:D121"/>
    <mergeCell ref="C125:C132"/>
    <mergeCell ref="E125:E132"/>
    <mergeCell ref="D125:D132"/>
    <mergeCell ref="A79:A81"/>
    <mergeCell ref="A82:A83"/>
    <mergeCell ref="A28:B28"/>
    <mergeCell ref="A84:A85"/>
    <mergeCell ref="A99:A101"/>
    <mergeCell ref="A93:A95"/>
    <mergeCell ref="B79:B81"/>
    <mergeCell ref="B65:B67"/>
    <mergeCell ref="A65:A67"/>
    <mergeCell ref="E100:E101"/>
    <mergeCell ref="F100:F101"/>
    <mergeCell ref="G100:G101"/>
    <mergeCell ref="B82:B83"/>
    <mergeCell ref="B84:B85"/>
    <mergeCell ref="D100:D101"/>
    <mergeCell ref="B93:B95"/>
    <mergeCell ref="B99:B101"/>
    <mergeCell ref="C100:C101"/>
    <mergeCell ref="L130:L132"/>
    <mergeCell ref="I128:I129"/>
    <mergeCell ref="L128:L129"/>
    <mergeCell ref="K128:K129"/>
    <mergeCell ref="L126:L127"/>
    <mergeCell ref="J128:J129"/>
    <mergeCell ref="J126:J127"/>
    <mergeCell ref="K126:K127"/>
    <mergeCell ref="I126:I127"/>
    <mergeCell ref="K130:K132"/>
    <mergeCell ref="I130:I132"/>
    <mergeCell ref="J130:J132"/>
    <mergeCell ref="L119:L121"/>
    <mergeCell ref="J119:J121"/>
    <mergeCell ref="I119:I121"/>
    <mergeCell ref="K119:K121"/>
    <mergeCell ref="I100:I101"/>
    <mergeCell ref="J100:J101"/>
    <mergeCell ref="K100:K101"/>
    <mergeCell ref="L100:L101"/>
    <mergeCell ref="K4:K8"/>
    <mergeCell ref="H5:H8"/>
    <mergeCell ref="F119:F121"/>
    <mergeCell ref="G119:G121"/>
    <mergeCell ref="H119:H121"/>
    <mergeCell ref="H100:H101"/>
    <mergeCell ref="H65:H67"/>
    <mergeCell ref="I65:I67"/>
    <mergeCell ref="A25:A26"/>
    <mergeCell ref="B25:B26"/>
    <mergeCell ref="H25:H26"/>
    <mergeCell ref="I25:I26"/>
    <mergeCell ref="A1:L1"/>
    <mergeCell ref="A2:L2"/>
    <mergeCell ref="A4:A8"/>
    <mergeCell ref="B4:B8"/>
    <mergeCell ref="G4:G8"/>
    <mergeCell ref="L4:L8"/>
    <mergeCell ref="I5:I8"/>
    <mergeCell ref="J4:J8"/>
    <mergeCell ref="H4:I4"/>
    <mergeCell ref="C4:C8"/>
    <mergeCell ref="D4:D8"/>
    <mergeCell ref="E4:F7"/>
  </mergeCells>
  <phoneticPr fontId="2" type="noConversion"/>
  <pageMargins left="0.42" right="0.43" top="0.35" bottom="0.25" header="0.22" footer="0.21"/>
  <pageSetup paperSize="9" scale="44" fitToHeight="0" orientation="landscape" r:id="rId1"/>
  <headerFooter differentFirst="1">
    <oddHeader>&amp;C&amp;P</oddHeader>
  </headerFooter>
  <rowBreaks count="1" manualBreakCount="1">
    <brk id="12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2014-04-15T06:11:55Z</cp:lastPrinted>
  <dcterms:created xsi:type="dcterms:W3CDTF">2006-09-28T05:33:49Z</dcterms:created>
  <dcterms:modified xsi:type="dcterms:W3CDTF">2025-04-17T08:10:59Z</dcterms:modified>
</cp:coreProperties>
</file>