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0530" windowHeight="8010"/>
  </bookViews>
  <sheets>
    <sheet name="Структура  ГП" sheetId="1" r:id="rId1"/>
  </sheets>
  <definedNames>
    <definedName name="_xlnm.Print_Titles" localSheetId="0">'Структура  ГП'!$9:$9</definedName>
    <definedName name="_xlnm.Print_Area" localSheetId="0">'Структура  ГП'!$A$1:$L$135</definedName>
  </definedNames>
  <calcPr calcId="145621"/>
</workbook>
</file>

<file path=xl/calcChain.xml><?xml version="1.0" encoding="utf-8"?>
<calcChain xmlns="http://schemas.openxmlformats.org/spreadsheetml/2006/main">
  <c r="L130" i="1" l="1"/>
  <c r="I130" i="1"/>
  <c r="H130" i="1"/>
  <c r="G90" i="1" l="1"/>
  <c r="I91" i="1"/>
  <c r="H91" i="1"/>
  <c r="G65" i="1"/>
  <c r="I65" i="1"/>
  <c r="H65" i="1"/>
  <c r="I55" i="1" l="1"/>
  <c r="H55" i="1"/>
  <c r="G58" i="1"/>
  <c r="G57" i="1"/>
  <c r="G55" i="1" s="1"/>
  <c r="G25" i="1"/>
  <c r="I25" i="1"/>
  <c r="H25" i="1"/>
  <c r="I119" i="1" l="1"/>
  <c r="H119" i="1"/>
  <c r="G21" i="1" l="1"/>
  <c r="I77" i="1" l="1"/>
  <c r="H77" i="1"/>
  <c r="I28" i="1"/>
  <c r="H28" i="1"/>
  <c r="I15" i="1"/>
  <c r="H15" i="1"/>
  <c r="J28" i="1" l="1"/>
  <c r="K28" i="1" s="1"/>
  <c r="L28" i="1" s="1"/>
  <c r="L127" i="1"/>
  <c r="G77" i="1"/>
  <c r="I63" i="1"/>
  <c r="H63" i="1"/>
  <c r="I11" i="1"/>
  <c r="I30" i="1" s="1"/>
  <c r="H11" i="1"/>
  <c r="H30" i="1" s="1"/>
  <c r="G104" i="1" l="1"/>
  <c r="I104" i="1"/>
  <c r="H104" i="1"/>
  <c r="I127" i="1"/>
  <c r="H127" i="1"/>
  <c r="I71" i="1"/>
  <c r="H71" i="1"/>
  <c r="I59" i="1"/>
  <c r="H59" i="1"/>
  <c r="I48" i="1"/>
  <c r="H48" i="1"/>
  <c r="I34" i="1"/>
  <c r="I37" i="1" s="1"/>
  <c r="H34" i="1"/>
  <c r="H37" i="1" s="1"/>
  <c r="G18" i="1"/>
  <c r="J77" i="1" l="1"/>
  <c r="K77" i="1" s="1"/>
  <c r="L77" i="1" s="1"/>
  <c r="I129" i="1"/>
  <c r="H129" i="1"/>
  <c r="I111" i="1"/>
  <c r="H111" i="1"/>
  <c r="J64" i="1"/>
  <c r="G49" i="1"/>
  <c r="G50" i="1"/>
  <c r="G44" i="1"/>
  <c r="G36" i="1"/>
  <c r="G35" i="1"/>
  <c r="G48" i="1" l="1"/>
  <c r="H74" i="1"/>
  <c r="G19" i="1"/>
  <c r="J20" i="1"/>
  <c r="G20" i="1"/>
  <c r="J22" i="1"/>
  <c r="G22" i="1"/>
  <c r="J23" i="1"/>
  <c r="G23" i="1"/>
  <c r="H90" i="1" l="1"/>
  <c r="I41" i="1"/>
  <c r="H41" i="1"/>
  <c r="I74" i="1" l="1"/>
  <c r="J63" i="1" l="1"/>
  <c r="I90" i="1"/>
  <c r="J90" i="1" s="1"/>
  <c r="K90" i="1" s="1"/>
  <c r="L90" i="1" s="1"/>
  <c r="J104" i="1" l="1"/>
  <c r="K104" i="1" s="1"/>
  <c r="L104" i="1" s="1"/>
  <c r="L111" i="1" s="1"/>
  <c r="I45" i="1"/>
  <c r="H45" i="1"/>
  <c r="J45" i="1" l="1"/>
  <c r="K45" i="1" s="1"/>
  <c r="L45" i="1" s="1"/>
  <c r="G43" i="1" l="1"/>
  <c r="G41" i="1" l="1"/>
  <c r="G116" i="1" l="1"/>
  <c r="J73" i="1" l="1"/>
  <c r="I10" i="1" l="1"/>
  <c r="K51" i="1" l="1"/>
  <c r="G16" i="1" l="1"/>
  <c r="G15" i="1" s="1"/>
  <c r="H10" i="1" l="1"/>
  <c r="H47" i="1"/>
  <c r="H51" i="1" s="1"/>
  <c r="J119" i="1"/>
  <c r="K119" i="1" s="1"/>
  <c r="L119" i="1" s="1"/>
  <c r="L125" i="1" s="1"/>
  <c r="H115" i="1"/>
  <c r="H114" i="1" s="1"/>
  <c r="I115" i="1"/>
  <c r="I114" i="1" s="1"/>
  <c r="I47" i="1"/>
  <c r="I51" i="1" s="1"/>
  <c r="J65" i="1" l="1"/>
  <c r="J25" i="1"/>
  <c r="K25" i="1" s="1"/>
  <c r="L25" i="1" s="1"/>
  <c r="J15" i="1"/>
  <c r="K15" i="1" s="1"/>
  <c r="L15" i="1" s="1"/>
  <c r="J71" i="1"/>
  <c r="K71" i="1" s="1"/>
  <c r="L71" i="1" s="1"/>
  <c r="J41" i="1"/>
  <c r="H125" i="1"/>
  <c r="I125" i="1"/>
  <c r="J48" i="1"/>
  <c r="K48" i="1" s="1"/>
  <c r="L48" i="1" s="1"/>
  <c r="J34" i="1"/>
  <c r="J55" i="1"/>
  <c r="K55" i="1" s="1"/>
  <c r="L30" i="1" l="1"/>
  <c r="L55" i="1"/>
  <c r="L59" i="1" s="1"/>
  <c r="J74" i="1"/>
  <c r="K65" i="1"/>
  <c r="L65" i="1" s="1"/>
  <c r="K41" i="1"/>
  <c r="L41" i="1" s="1"/>
  <c r="L51" i="1" s="1"/>
  <c r="K74" i="1" l="1"/>
  <c r="L74" i="1"/>
</calcChain>
</file>

<file path=xl/sharedStrings.xml><?xml version="1.0" encoding="utf-8"?>
<sst xmlns="http://schemas.openxmlformats.org/spreadsheetml/2006/main" count="466" uniqueCount="294">
  <si>
    <t>Приложение 
оценке эффективности реализациик муниципальной  программе  Усть-Ишимского муниципального района Омской области
"Развитие экономического потенциала Усть-Ишимского муниципального района Омской области"</t>
  </si>
  <si>
    <t>X</t>
  </si>
  <si>
    <t>х</t>
  </si>
  <si>
    <t xml:space="preserve">3. Поступлений от государственной корпорации – Фонд содействия реформированию жилищно-коммунального хозяйства </t>
  </si>
  <si>
    <t>4.2. поступлений от государственной корпорации – Фонд содействия реформированию жилищно-коммунального хозяйства</t>
  </si>
  <si>
    <t>Целевые индикаторы реализации муниципальных программ</t>
  </si>
  <si>
    <t>Значение  показателя</t>
  </si>
  <si>
    <t>Степень соответствия решения Усть-Ишимского муниципального района Омской областио районном бюджете требованием Бюджетного кодекса РФ</t>
  </si>
  <si>
    <t>Задача 9. "Повышение уровня готовности в области гражданской обороны , защиты населения и территорий от чрезвычайных ситуаций, обеспечение пожарной безопасности людей на водных объектах, сокращение количества людей получивших травмы и погибших на пожаре"</t>
  </si>
  <si>
    <t>Цель подпрограммы "Повышение уровня готовности в области гражданской обороны , защиты населения и территорий от чрезвычайных ситуаций, обеспечение пожарной безопасности людей на водных объектах, сокращение количества людей получивших травмы и погибших на пожаре</t>
  </si>
  <si>
    <t>Задача1 "Организация и осуществление профилактических мероприятий , направленных на недопущение возникновения чрезвычайных ситуаций и организация проведения аварийно-спасательных работ и других неотложных работ в районе чрезвычайной ситуации</t>
  </si>
  <si>
    <t>9</t>
  </si>
  <si>
    <t>9.1.1</t>
  </si>
  <si>
    <t>Предупреждение и ликвидация последствий чрезвычайных ситуаций</t>
  </si>
  <si>
    <t>Создание условий для снижение рисков чрезвычайных ситуаций</t>
  </si>
  <si>
    <t>Задача2 "Организация и осуществление профилактически пожаров, организация и осуществление тушения пожаров, спасения людей и материальных ценностей при пожарах</t>
  </si>
  <si>
    <t>Обеспечение мер пожарной безопвсности</t>
  </si>
  <si>
    <t>9.2</t>
  </si>
  <si>
    <t>9.2.1</t>
  </si>
  <si>
    <t>Создание условий для снижение рисков пожарной угрозы</t>
  </si>
  <si>
    <t>Материально-техническое оснащение</t>
  </si>
  <si>
    <t>№ п/п</t>
  </si>
  <si>
    <t>Наименование показателя</t>
  </si>
  <si>
    <t>Единица измерения</t>
  </si>
  <si>
    <t>Х</t>
  </si>
  <si>
    <t>1. Налоговых и неналоговых доходов, поступлений нецелевого характера из федерального бюджета</t>
  </si>
  <si>
    <t>2. Поступлений целевого характера из федерального бюджета</t>
  </si>
  <si>
    <t>4.1. поступлений целевого характера из федерального бюджета</t>
  </si>
  <si>
    <t>4.3. средств дорожного фонда Омской области</t>
  </si>
  <si>
    <t>5. Средств бюджета территориального фонда обязательного медицинского страхования Омской области</t>
  </si>
  <si>
    <t>процентов</t>
  </si>
  <si>
    <t>единиц</t>
  </si>
  <si>
    <t>человек</t>
  </si>
  <si>
    <t>5</t>
  </si>
  <si>
    <t>кв.м</t>
  </si>
  <si>
    <t xml:space="preserve">4. Переходящего остатка бюджетных средств, в том числе: </t>
  </si>
  <si>
    <t>Развитие жилищно-коммунального комплекса</t>
  </si>
  <si>
    <t>Проектно-изыскательские работы и государственная экспертиза</t>
  </si>
  <si>
    <t>4.1</t>
  </si>
  <si>
    <t>4.1.2</t>
  </si>
  <si>
    <t>едениц</t>
  </si>
  <si>
    <t>Задача1. "Вовлечение незанятого населения в предпринимательскую деятельность, содействие его социально-трудовой адаптации"</t>
  </si>
  <si>
    <t>Итого по подпрограмме 4 "Развитие малого и среднего предпринимательства в Усть-Ишимском муниципальном районе Омской области"</t>
  </si>
  <si>
    <t>Цель подпрограммы 4"  Усиление предпринимательской активности населения Усть-Ишимского муниципального района Омской области   "</t>
  </si>
  <si>
    <t>4.1.3</t>
  </si>
  <si>
    <t>4.2</t>
  </si>
  <si>
    <t>Развитие живатноводства, переработки и реализации продукции</t>
  </si>
  <si>
    <t>Задача 2 "Создание благоприятных условий для реализации сельскохозяйственной продукции , сырья и продовольствия на территории района и области"</t>
  </si>
  <si>
    <t>Задача5 "Улучшение кадрового обеспечения сельского хозяйства Усть-Ишимского района</t>
  </si>
  <si>
    <t>Развитие кадрового потенциала</t>
  </si>
  <si>
    <t>Проведение смотров, конкурсов, соревнований по направлениям сельскохозяйственного производства</t>
  </si>
  <si>
    <t>Цель подпрограммы "Сохранение окружающей среды и обеспечение экологической безопасности на территории Усть-Ишимского муниципального района Омской области"</t>
  </si>
  <si>
    <t>Задача1 "Обеспечение безопасного размещения и обезвреживания отходов повышенных классов опасности, предотвращения негативного воздействия вод и снижение ущерба от воздействия воды путем защиты территорий"</t>
  </si>
  <si>
    <t>6</t>
  </si>
  <si>
    <t>6.1</t>
  </si>
  <si>
    <t>Формирование экологической культуры населения</t>
  </si>
  <si>
    <t>Задача 7 "Обеспечение безопасности дорожного движения в Усть-Ишимском муниципальном районе Омской области"</t>
  </si>
  <si>
    <t xml:space="preserve">Задача6".6.Сохранение окружающей среды и обеспечение экологической безопасности на территории Усть-Ишимского муниципального района Омской области" </t>
  </si>
  <si>
    <t>Цель подпрограммы "Обеспечение безопасности дорожного движения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</si>
  <si>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</si>
  <si>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процент</t>
  </si>
  <si>
    <t>тонн</t>
  </si>
  <si>
    <t>голов</t>
  </si>
  <si>
    <t>км</t>
  </si>
  <si>
    <t>количество получателей</t>
  </si>
  <si>
    <t>лиц</t>
  </si>
  <si>
    <t>Задача 3. "2.Создание предложений по предоставлению участков для комплексного освоения в целях жилищного строительства путем подготовки документов территориального планирования и документации по планировке и межеванию территорий"</t>
  </si>
  <si>
    <t>Задача5 "Создание условий для обеспечения граждан качественными жтлищно-коммунальными услугами в Усть-Ишимском муниципальном районе Омской области</t>
  </si>
  <si>
    <t>Задача 6. "Обеспечение населения питьевой водой, соответствующей требованием безопасности и безвредности, установленных санитарно-эпидемиологическими  правилами"</t>
  </si>
  <si>
    <t>Опашка населённых пунктов сельхозугодий и лесных массивов</t>
  </si>
  <si>
    <t>Итого по подрограмма 5 "Развитие сельского хозяйства и регулирования рынков сельскохозяйственной продукции , сырья и продовольствия в Усть-Ишимском муниципальном районе Омской области"</t>
  </si>
  <si>
    <t>Итого по подпрограмме 2 "Создание условий обеспечение граждан доступным, комфортным жильем и коммунальными услугами Усть-Ишимского муниципального района Омской области"</t>
  </si>
  <si>
    <t xml:space="preserve">Задача 4" Усиление предпринимательской активности населения Усть-Ишимского муниципального района Омской области" </t>
  </si>
  <si>
    <t>Мероприятия по  улучшению водоснабжения населенных пунктов в Усть-Ишимском муниципальном районе Омской области</t>
  </si>
  <si>
    <t>9.2.3</t>
  </si>
  <si>
    <t>Итого по подпрограмме "Обеспечение безопасности дорожного движения и организации транспортного обслуживания в Усть-Ишимском муниципальном районе Омской области</t>
  </si>
  <si>
    <t>8</t>
  </si>
  <si>
    <t>Уровень освоения лимитов бюджетных обязательств предусмотренных в рамках реализации муниципальной программы</t>
  </si>
  <si>
    <t>количество молока,  сданного СХП на промышленную переработку</t>
  </si>
  <si>
    <t>наличие  систем оповещения и информирования населения об опасности</t>
  </si>
  <si>
    <t>9.1.2</t>
  </si>
  <si>
    <t>ПЛАН</t>
  </si>
  <si>
    <t>ФАКТ</t>
  </si>
  <si>
    <t>Степень достижения целевого индикатора (единиц)</t>
  </si>
  <si>
    <t>Объем финансирования мероприятий МП в рамках ВЦП \ОМ (далее - мероприятие), рублей</t>
  </si>
  <si>
    <t>Уровень финансового обеспечения мероприятия (единиц)</t>
  </si>
  <si>
    <t>Эффективность реализации мероприятия (единиц)</t>
  </si>
  <si>
    <t>Эффективность реализации ВЦП\ОМ \Подпрограммы (далее- ПП\МП (процентов)</t>
  </si>
  <si>
    <t>Количество муниципальных служащих, подлежащих сдаче квалификационного экзамена</t>
  </si>
  <si>
    <t>Количество муниципальных служащих, подлежащих аттестации</t>
  </si>
  <si>
    <t>Доля муниципальных служащих, включенных в резерв управленческих кадров</t>
  </si>
  <si>
    <t>Сохранение площади здания администрации, соответствующей  санитарным нормам и правилам, правилам пожарной безопасности и электробезопасности, техническим условиям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</si>
  <si>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</si>
  <si>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 xml:space="preserve">Всего расходы </t>
  </si>
  <si>
    <t>Всего расходы :</t>
  </si>
  <si>
    <t>снижение уровня износа фондов коммунальной инфроструктуры</t>
  </si>
  <si>
    <t>Содержание контейнерных площадок для твердых бытовых отходов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</si>
  <si>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</si>
  <si>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транспортного обслуживания населения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</si>
  <si>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</si>
  <si>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Материально-техническое и хозяйственное обеспечение органов местного самоуправления</t>
  </si>
  <si>
    <t>Осуществление руководства и управления в сфере установленных функций органов местного самоуправления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</si>
  <si>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</si>
  <si>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Реализация прочих мероприятий по предупреждению и ликвидации последствий чрезвычайных ситуаций</t>
  </si>
  <si>
    <t>Итого по программе "Развитие экономического потенциала Усть-Ишимского муниципального района Омской области "</t>
  </si>
  <si>
    <t>Снижение установленного тарифа по перевозке пассажиров и багажане ниже 5% от экономически обоснованных затрат</t>
  </si>
  <si>
    <t xml:space="preserve">количество информационных щитов , аншлагов по безопасности населения </t>
  </si>
  <si>
    <t>Освоение лимитов бюджетных обязательств</t>
  </si>
  <si>
    <t>10</t>
  </si>
  <si>
    <t>Цель подпрограммы"Повышение уровня благоустройства территорий Усть-Ишимского муниципального района Омской области"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</si>
  <si>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</si>
  <si>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Сокращение количества зарегистрированных пожаров в процентном отношении к предидущему году</t>
  </si>
  <si>
    <t xml:space="preserve"> Формирование документов территориального планирования и подготовка документации по планировке территории</t>
  </si>
  <si>
    <t>Реализация прочих мероприятий</t>
  </si>
  <si>
    <t>Устойчивое развитие сельских территорий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</si>
  <si>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</si>
  <si>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Итого по подпрограмме "7.Охрана окружающей среды в Усть-Ишимском муниципальном районе Омской области"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</si>
  <si>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</si>
  <si>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</si>
  <si>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Повышение качества управления муниципальными финансами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</si>
  <si>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</si>
  <si>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</si>
  <si>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Проведение кадастровых работ, связанных с разграничением государственной собственности на землю и получение сведений об объектах недвижимости, внесенных в государственный кадастр недвижимости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</si>
  <si>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</si>
  <si>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</si>
  <si>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</si>
  <si>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</si>
  <si>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Приобретение и обслуживание организационной, компьютерной и вычислительной техники в муниципальных учреждениях</t>
  </si>
  <si>
    <t>Задача 2 "Ликвидация и профилактика аварийных участков  на дорогах</t>
  </si>
  <si>
    <t>количество проведенных проектно-изыскательских работ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</si>
  <si>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</si>
  <si>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Увеличение количества коров в личных подсобных хозяйствах</t>
  </si>
  <si>
    <t xml:space="preserve">процентов </t>
  </si>
  <si>
    <t>Задача 4 " "Улучшение жилищных условий сельского населения в Усть-Ишимском районе Омской области, восстаеновление и развитие социальной и инженерной инфросткуктуры села"</t>
  </si>
  <si>
    <t>Задача 2 "Совершенствование организации и осуществления бюджетного процесса и межбюджетных отношений в Усть-Ишимском муниципальном районе Омской области</t>
  </si>
  <si>
    <t>Соблюдение сроков и качества предоставления бюджетной отчетности</t>
  </si>
  <si>
    <t>Степень соответствия освещеемой информации о деятельности комитета требованием федерального законодательства</t>
  </si>
  <si>
    <t>Единиц</t>
  </si>
  <si>
    <t>Количество поселений получивших наибольшую оценку качества организации бюджетного процесса</t>
  </si>
  <si>
    <t>Величена разрыва в уровне бюджетной обеспеченности между наиболее и наименее обеспеченными поселениями входящими в состам Усть-Ишимского муниципального района Омской области</t>
  </si>
  <si>
    <t>Количество сельских поселений Усть-Ишимского муниципального района Омской области, нарушевхих требование бюджетного законодательства при осуществлении бюджетного процесса</t>
  </si>
  <si>
    <t>Количество поселений получающих межбюджетные трансферты на осуществление части полномочий по решению вопросов местного значения</t>
  </si>
  <si>
    <t>Задача 1 "Обеспечение эффективного осуществления своих полномочий Администрации Усть-Ишимского муниципального района Омской области и иными органами местного самоуправления Усть-Ишимского муниципального района Омской области</t>
  </si>
  <si>
    <t>Цель подпрограммы 8. "Повышение качества управления муниципальными финансами Усть-Ишимского муниципального района Омской области, повышение эффективности и результативности системы муниципального управления в установленных сферах деятельности, эффективное управление муниципальным имуществом"</t>
  </si>
  <si>
    <t xml:space="preserve">отношение объема выполненных мероприятий к объему запланированных мероприятий по данным исполнителей мероприятий
</t>
  </si>
  <si>
    <t>Cоздание  условий для эффективного осуществления полномочий Администрации Усть-Ишимского муниципального района Омской области</t>
  </si>
  <si>
    <t>Количество  транспорт-ных средств, находящихся в опера-тивном</t>
  </si>
  <si>
    <t>Количество мероприятий в области мобилизационной подготовки и мобилизации</t>
  </si>
  <si>
    <t>удельный вес фактически осуществленных расходов по оплате кадастровых работ в отношении объектов недвижимости,  в общем объеме средств, предусмотренных на эти цели.</t>
  </si>
  <si>
    <t>степень исполнения расходных обязательств по оплате взносов за капитальный ремонт общего имущества в многоквартирных домах</t>
  </si>
  <si>
    <t>Количество  объектов полежащих сносу</t>
  </si>
  <si>
    <t xml:space="preserve">Количество заключенных соглашений на улучшения водоснабжения населенных пунктов в Усть-Ишимском районе Омской области </t>
  </si>
  <si>
    <t>Количество снятых с профилактического учета несовершеннолетних, состоящих на учете в подразделении по делам несовершеннолетних и комиссии по делам несовершеннолетних и защите их прав</t>
  </si>
  <si>
    <t>ед</t>
  </si>
  <si>
    <t>степень исполнения расходных обязательств, направленных государственная регистрация права муниципальной собственности на объекты собственности муниципального района</t>
  </si>
  <si>
    <t xml:space="preserve">
Оценка эффективности реализациик муниципальной  программе  Усть-Ишимского муниципального района Омской области
"Развитие экономического потенциала Усть-Ишимского муниципального района Омской области"</t>
  </si>
  <si>
    <t>1.3</t>
  </si>
  <si>
    <t>1.5</t>
  </si>
  <si>
    <t>1.5.1</t>
  </si>
  <si>
    <t>1.5.2</t>
  </si>
  <si>
    <t>1.5.3</t>
  </si>
  <si>
    <t>1.6</t>
  </si>
  <si>
    <t>1.6.1</t>
  </si>
  <si>
    <t>2.1</t>
  </si>
  <si>
    <t>3</t>
  </si>
  <si>
    <t>3.1</t>
  </si>
  <si>
    <t>3.1.2</t>
  </si>
  <si>
    <t>4.</t>
  </si>
  <si>
    <t>4.3</t>
  </si>
  <si>
    <t>5.1</t>
  </si>
  <si>
    <t>5.1.1</t>
  </si>
  <si>
    <t>5.1.3</t>
  </si>
  <si>
    <t>5.1.4</t>
  </si>
  <si>
    <t>6.2</t>
  </si>
  <si>
    <t>7</t>
  </si>
  <si>
    <t>7.1</t>
  </si>
  <si>
    <t>8.1</t>
  </si>
  <si>
    <t>8.1.2</t>
  </si>
  <si>
    <t>8.3</t>
  </si>
  <si>
    <t>8.1.3</t>
  </si>
  <si>
    <t>8.1.4</t>
  </si>
  <si>
    <t>8.1.5</t>
  </si>
  <si>
    <t>8.1.7</t>
  </si>
  <si>
    <t>8.1.8</t>
  </si>
  <si>
    <t>8.1.9</t>
  </si>
  <si>
    <t>8.2</t>
  </si>
  <si>
    <t>8.2.1</t>
  </si>
  <si>
    <t>8.2.2</t>
  </si>
  <si>
    <t>8.2.4</t>
  </si>
  <si>
    <t>8.2.5</t>
  </si>
  <si>
    <t>8.3.1</t>
  </si>
  <si>
    <t>8.3.2</t>
  </si>
  <si>
    <t>8.3.3</t>
  </si>
  <si>
    <t>8.3.4</t>
  </si>
  <si>
    <t>8.3.5</t>
  </si>
  <si>
    <t>8.3.6</t>
  </si>
  <si>
    <t>Итого по подпрограмме "Муниципальное управление, управление общественными финансами и имуществом в Усть-Ишимском муниципальном районе Омской области "</t>
  </si>
  <si>
    <t>Приобретение и установка резервных источников электроснабжения</t>
  </si>
  <si>
    <t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</si>
  <si>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</si>
  <si>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</si>
  <si>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Поощрение за активную ярмарочную деятельность</t>
  </si>
  <si>
    <t>Предоставление грантов начинающим субъектам малого предпринимательства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</si>
  <si>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</si>
  <si>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Субсидии на приобретение молодыми семьями, ведущими личное подсобное, хозяйство коров и нетелей</t>
  </si>
  <si>
    <t>Проведение праздника, посвященного Дню работников сельского хозяйства</t>
  </si>
  <si>
    <t>Ликвидация несанкционированных свалок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</si>
  <si>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</si>
  <si>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</si>
  <si>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Систематические работы по содержанию полотна в нормальном состоянии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</si>
  <si>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</si>
  <si>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Усть-Ишимского муниципального района Омской области в соответствии с законодательством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</si>
  <si>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</si>
  <si>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Осуществление полномочий по внутреннему финансовому контролю на основании заключенных соглашений</t>
  </si>
  <si>
    <t>Осуществление оценки объектов собственности Усть-Ишимского муниципального района Омской области, вовлекаемых в сделки</t>
  </si>
  <si>
    <t>Итого по подпрограмме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</si>
  <si>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1.3.3</t>
  </si>
  <si>
    <t>1.3.5</t>
  </si>
  <si>
    <t>1.5.6</t>
  </si>
  <si>
    <t>1.5.8</t>
  </si>
  <si>
    <t>1.5.11</t>
  </si>
  <si>
    <t>1.6.5</t>
  </si>
  <si>
    <t>3.1.9</t>
  </si>
  <si>
    <t>Задача 5" Устойчивое развитие сельских территорий, повышение занятости и уровня жизни сельского населения Усть-Ишимского района, увеличение объема производства и переработки сельскохозяйственной продукции, обеспечение ее конкурентоспособности, повышение финансовой устойчиости АПК"</t>
  </si>
  <si>
    <t>Цель подпрограммы 45" Устойчивое развитие сельских территорий, повышение занятости и уровня жизни сельского населения Усть-Ишимского района, увеличение объема производства и переработки сельскохозяйственной продукции, обеспечение ее конкурентоспособности, повышение финансовой устойчиости АПК    "</t>
  </si>
  <si>
    <t>4.1.1</t>
  </si>
  <si>
    <t>4.2.5</t>
  </si>
  <si>
    <t>4.3.2</t>
  </si>
  <si>
    <t>4.3.3</t>
  </si>
  <si>
    <t>6..1.3</t>
  </si>
  <si>
    <t>6.2.2</t>
  </si>
  <si>
    <t>7.1.1</t>
  </si>
  <si>
    <t>7.1.2</t>
  </si>
  <si>
    <t>8.2.8</t>
  </si>
  <si>
    <t>8.2.9</t>
  </si>
  <si>
    <t>8.2.11</t>
  </si>
  <si>
    <t>9.1</t>
  </si>
  <si>
    <t>9.2.2</t>
  </si>
  <si>
    <t>11.1</t>
  </si>
  <si>
    <t>11.1.2</t>
  </si>
  <si>
    <t>Количество приобретенных резервных  источников электроснабжения</t>
  </si>
  <si>
    <t>количество приобретенного  или установленного технологического оборудования в котельные ЖКК</t>
  </si>
  <si>
    <t>Приобретение топлизно-энергетических ресурсов</t>
  </si>
  <si>
    <t>количество награжденных</t>
  </si>
  <si>
    <t xml:space="preserve">сохранность поголовья  коров СХП </t>
  </si>
  <si>
    <t>процентов к предимущему году</t>
  </si>
  <si>
    <t>степень выполнения планов по отлову, содержанию безнадзорных животных</t>
  </si>
  <si>
    <t>количество победителей</t>
  </si>
  <si>
    <t>количество поощрения работников</t>
  </si>
  <si>
    <t>Количество ликвидированных свалок</t>
  </si>
  <si>
    <t>Количествоо созданных мест (плащадок) накопления твердых коммунальных отходов с контейенерами (бункерами)</t>
  </si>
  <si>
    <t>количество муниципальных районов  на территории которых путем осуществления конкурсных процедур организована работа по определению исполнителя услуг по перемещению транспортных средств на специализированную стоянку, их хранению и возврату</t>
  </si>
  <si>
    <t xml:space="preserve"> Количество дорог соответствующие требованиям дорожного законодательства</t>
  </si>
  <si>
    <t>Степень освоения лимитов бюджетных обязательств</t>
  </si>
  <si>
    <t>Количество дорожно-транспортных происшествий на дорогах местного значения</t>
  </si>
  <si>
    <t>Снижение количества пострадавших в дорожно-транспортных происшествиях граждан, в т.ч.  со смертельным исходом</t>
  </si>
  <si>
    <t>доля своевременных выплат</t>
  </si>
  <si>
    <t>Количество работников финансового органа прошедщих подготовку по дополнительным профессиональным программам</t>
  </si>
  <si>
    <t>Количество сельских поселений передаыших полномочия по внутреннему финансовому контролю</t>
  </si>
  <si>
    <t>Количество провеленнх мероприятий по недопущению и ликвидации пожаров</t>
  </si>
  <si>
    <t>удельный вес своевременно исполненных комитетом судебных актов, предусматривающих взыскание денежных средств за счет казны Усть-Ишимского муниципального района Омской области</t>
  </si>
  <si>
    <t>Разработка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</si>
  <si>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</si>
  <si>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</si>
  <si>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Усть-Ишимского муниципального района Омской области</t>
  </si>
  <si>
    <t>Возмещение затрат, образовавшихся в связи с увеличением стоимости приобретения топлива относительно стоимости топлива,предусмотренной в тарифах</t>
  </si>
  <si>
    <t>Благоустройство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</si>
  <si>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</si>
  <si>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 Возмещение части затрат по производству молока, сбору, хранению, первичной обработке и транспортировке молока на промышленную переработку юридическим лицам, индивидуальным предпринимателям</t>
  </si>
  <si>
    <t>Создание мест (площадок) накопления твердых коммунальных отходов и (или) на приобретение контейнеров (бункеров)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</si>
  <si>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</si>
  <si>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составление проектно-сметной документации на строительство дорог</t>
  </si>
  <si>
    <t>Иные межбюджетные трансферты на ремонт дорог местного значения</t>
  </si>
  <si>
    <t>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</si>
  <si>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</si>
  <si>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</si>
  <si>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</si>
  <si>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Благоустройство общественных территорий населенных пунктов Усть-Ишимского муниципального района Омской области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</si>
  <si>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</si>
  <si>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Итого по подпрограмме "Формирование комфортной городской среды"</t>
  </si>
  <si>
    <t>за 2023 год</t>
  </si>
  <si>
    <t>Количество муниципальных образований Усть-Ишимского муниципального района в которых разработанны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</si>
  <si>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Количество  муниципальных образований Усть-Ишимского муниципального района Омской области которым внесены изменения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</si>
  <si>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Количество приобретеных и установленых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</si>
  <si>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 xml:space="preserve"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области.
</t>
  </si>
  <si>
    <t xml:space="preserve">доля использования субсидии на софинансирование расходов на возмещение межценовой разницы стоимости топлива 
</t>
  </si>
  <si>
    <t>Количество полученных паспортов готовности котельных к отопительному сезону</t>
  </si>
  <si>
    <t xml:space="preserve">степень обеспечения деятельности административных комиссий;
</t>
  </si>
  <si>
    <t xml:space="preserve">доля составленных списков кандидатов в присяжные заседатели федеральных судов общей юрисдикции в Российской Федерации в количестве списков, подлежащих составлению в соответствии с </t>
  </si>
  <si>
    <t xml:space="preserve">количество грантов, выделенных муниципальному образованию Усть-Ишимского муниципального района Омской области, в целях содействия достижению и (или) поощрения достижения наилучших значений показателей деятельности органов местного самоуправления муниципальных районов Омской области 
</t>
  </si>
  <si>
    <t>Количество территорий фельдшерско-акушерских пунктов, на которых проведены мероприятия по благоустройству</t>
  </si>
  <si>
    <t xml:space="preserve">Уровень обеспеченности местами (площадками) накопления ТКО с контейнерами (бункерами) - измеряется в процентах (с точностью до сотых долей процентов) и определяется как отношение </t>
  </si>
  <si>
    <t>Протяженность автомобильных дорог местного значения на которых проведен ремонт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</si>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</sst>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62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49" fontId="7" fillId="4" borderId="13">
      <alignment horizontal="left" vertical="top" wrapText="1"/>
    </xf>
    <xf numFmtId="43" fontId="8" fillId="0" borderId="0" applyFont="0" applyFill="0" applyBorder="0" applyAlignment="0" applyProtection="0"/>
  </cellStyleXfs>
  <cellXfs count="3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3" fillId="5" borderId="10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center" vertical="top" wrapText="1"/>
    </xf>
    <xf numFmtId="0" fontId="3" fillId="5" borderId="11" xfId="0" applyFont="1" applyFill="1" applyBorder="1" applyAlignment="1">
      <alignment horizontal="center" vertical="top" wrapText="1"/>
    </xf>
    <xf numFmtId="2" fontId="3" fillId="5" borderId="1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top" wrapText="1"/>
    </xf>
    <xf numFmtId="2" fontId="3" fillId="3" borderId="10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2" fontId="3" fillId="3" borderId="1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2" fontId="3" fillId="3" borderId="7" xfId="0" applyNumberFormat="1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center" vertical="top" wrapText="1"/>
    </xf>
    <xf numFmtId="0" fontId="3" fillId="6" borderId="11" xfId="0" applyFont="1" applyFill="1" applyBorder="1" applyAlignment="1">
      <alignment horizontal="center" vertical="top" wrapText="1"/>
    </xf>
    <xf numFmtId="2" fontId="3" fillId="6" borderId="11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left" vertical="top" wrapText="1"/>
    </xf>
    <xf numFmtId="0" fontId="3" fillId="7" borderId="6" xfId="0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2" fontId="3" fillId="7" borderId="6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vertical="top" wrapText="1"/>
    </xf>
    <xf numFmtId="4" fontId="4" fillId="7" borderId="8" xfId="0" applyNumberFormat="1" applyFont="1" applyFill="1" applyBorder="1" applyAlignment="1">
      <alignment horizontal="center" vertical="top" wrapText="1"/>
    </xf>
    <xf numFmtId="4" fontId="4" fillId="7" borderId="6" xfId="0" applyNumberFormat="1" applyFont="1" applyFill="1" applyBorder="1" applyAlignment="1">
      <alignment horizontal="center" vertical="top" wrapText="1"/>
    </xf>
    <xf numFmtId="2" fontId="3" fillId="7" borderId="10" xfId="0" applyNumberFormat="1" applyFont="1" applyFill="1" applyBorder="1" applyAlignment="1">
      <alignment horizontal="center" vertical="top" wrapText="1"/>
    </xf>
    <xf numFmtId="2" fontId="3" fillId="7" borderId="5" xfId="0" applyNumberFormat="1" applyFont="1" applyFill="1" applyBorder="1" applyAlignment="1">
      <alignment horizontal="center" vertical="top" wrapText="1"/>
    </xf>
    <xf numFmtId="4" fontId="9" fillId="7" borderId="6" xfId="0" applyNumberFormat="1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top" wrapText="1"/>
    </xf>
    <xf numFmtId="4" fontId="3" fillId="7" borderId="8" xfId="0" applyNumberFormat="1" applyFont="1" applyFill="1" applyBorder="1" applyAlignment="1">
      <alignment horizontal="center" vertical="top" wrapText="1"/>
    </xf>
    <xf numFmtId="2" fontId="3" fillId="7" borderId="11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vertical="top" wrapText="1"/>
    </xf>
    <xf numFmtId="4" fontId="4" fillId="7" borderId="2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4" fontId="9" fillId="7" borderId="5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vertical="top" wrapText="1"/>
    </xf>
    <xf numFmtId="4" fontId="3" fillId="7" borderId="5" xfId="0" applyNumberFormat="1" applyFont="1" applyFill="1" applyBorder="1" applyAlignment="1">
      <alignment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3" fillId="7" borderId="5" xfId="0" applyNumberFormat="1" applyFont="1" applyFill="1" applyBorder="1" applyAlignment="1">
      <alignment horizontal="center" vertical="center" wrapText="1"/>
    </xf>
    <xf numFmtId="4" fontId="3" fillId="7" borderId="6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7" borderId="1" xfId="0" applyNumberFormat="1" applyFont="1" applyFill="1" applyBorder="1" applyAlignment="1">
      <alignment vertical="top" wrapText="1"/>
    </xf>
    <xf numFmtId="4" fontId="3" fillId="7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3" fontId="5" fillId="0" borderId="6" xfId="3" applyFont="1" applyFill="1" applyBorder="1" applyAlignment="1">
      <alignment horizontal="center" vertical="top" wrapText="1"/>
    </xf>
    <xf numFmtId="43" fontId="5" fillId="0" borderId="2" xfId="3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Свойства элементов измерения" xfId="2"/>
    <cellStyle name="Финансовый" xfId="3" builtinId="3"/>
  </cellStyles>
  <dxfs count="0"/>
  <tableStyles count="0" defaultTableStyle="TableStyleMedium9" defaultPivotStyle="PivotStyleLight16"/>
  <colors>
    <mruColors>
      <color rgb="FFCCFF66"/>
      <color rgb="FFFF99FF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abSelected="1" view="pageBreakPreview" zoomScale="70" zoomScaleNormal="60" zoomScaleSheetLayoutView="70" workbookViewId="0">
      <pane xSplit="4" ySplit="9" topLeftCell="E10" activePane="bottomRight" state="frozen"/>
      <selection pane="topRight" activeCell="E1" sqref="E1"/>
      <selection pane="bottomLeft" activeCell="A9" sqref="A9"/>
      <selection pane="bottomRight" activeCell="F51" sqref="F51"/>
    </sheetView>
  </sheetViews>
  <sheetFormatPr defaultColWidth="9.140625" defaultRowHeight="18.75" x14ac:dyDescent="0.25"/>
  <cols>
    <col min="1" max="1" width="9.140625" style="3" customWidth="1"/>
    <col min="2" max="2" width="64" style="2" customWidth="1"/>
    <col min="3" max="3" width="32.7109375" style="2" customWidth="1"/>
    <col min="4" max="4" width="19.7109375" style="2" customWidth="1"/>
    <col min="5" max="5" width="21.140625" style="2" customWidth="1"/>
    <col min="6" max="7" width="24.140625" style="2" customWidth="1"/>
    <col min="8" max="8" width="26.42578125" style="2" customWidth="1"/>
    <col min="9" max="9" width="26.7109375" style="2" customWidth="1"/>
    <col min="10" max="10" width="19.7109375" style="4" customWidth="1"/>
    <col min="11" max="11" width="20.7109375" style="2" customWidth="1"/>
    <col min="12" max="12" width="22.5703125" style="2" customWidth="1"/>
    <col min="13" max="13" width="9.140625" style="2"/>
    <col min="14" max="14" width="9.5703125" style="2" bestFit="1" customWidth="1"/>
    <col min="15" max="16384" width="9.140625" style="2"/>
  </cols>
  <sheetData>
    <row r="1" spans="1:12" ht="81.75" customHeight="1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ht="60.75" customHeight="1" x14ac:dyDescent="0.25">
      <c r="A2" s="265" t="s">
        <v>155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x14ac:dyDescent="0.25">
      <c r="E3" s="2" t="s">
        <v>280</v>
      </c>
    </row>
    <row r="4" spans="1:12" ht="80.25" customHeight="1" x14ac:dyDescent="0.25">
      <c r="A4" s="266" t="s">
        <v>21</v>
      </c>
      <c r="B4" s="269" t="s">
        <v>22</v>
      </c>
      <c r="C4" s="269" t="s">
        <v>5</v>
      </c>
      <c r="D4" s="269" t="s">
        <v>23</v>
      </c>
      <c r="E4" s="274" t="s">
        <v>6</v>
      </c>
      <c r="F4" s="275"/>
      <c r="G4" s="269" t="s">
        <v>83</v>
      </c>
      <c r="H4" s="272" t="s">
        <v>84</v>
      </c>
      <c r="I4" s="273"/>
      <c r="J4" s="269" t="s">
        <v>85</v>
      </c>
      <c r="K4" s="269" t="s">
        <v>86</v>
      </c>
      <c r="L4" s="269" t="s">
        <v>87</v>
      </c>
    </row>
    <row r="5" spans="1:12" ht="18.75" customHeight="1" x14ac:dyDescent="0.25">
      <c r="A5" s="267"/>
      <c r="B5" s="270"/>
      <c r="C5" s="270"/>
      <c r="D5" s="270"/>
      <c r="E5" s="276"/>
      <c r="F5" s="277"/>
      <c r="G5" s="270"/>
      <c r="H5" s="269" t="s">
        <v>81</v>
      </c>
      <c r="I5" s="269" t="s">
        <v>82</v>
      </c>
      <c r="J5" s="270"/>
      <c r="K5" s="270"/>
      <c r="L5" s="270"/>
    </row>
    <row r="6" spans="1:12" ht="18.75" customHeight="1" x14ac:dyDescent="0.25">
      <c r="A6" s="267"/>
      <c r="B6" s="270"/>
      <c r="C6" s="270"/>
      <c r="D6" s="270"/>
      <c r="E6" s="276"/>
      <c r="F6" s="277"/>
      <c r="G6" s="270"/>
      <c r="H6" s="270"/>
      <c r="I6" s="270"/>
      <c r="J6" s="270"/>
      <c r="K6" s="270"/>
      <c r="L6" s="270"/>
    </row>
    <row r="7" spans="1:12" ht="50.25" customHeight="1" x14ac:dyDescent="0.25">
      <c r="A7" s="267"/>
      <c r="B7" s="270"/>
      <c r="C7" s="270"/>
      <c r="D7" s="270"/>
      <c r="E7" s="278"/>
      <c r="F7" s="279"/>
      <c r="G7" s="270"/>
      <c r="H7" s="270"/>
      <c r="I7" s="270"/>
      <c r="J7" s="270"/>
      <c r="K7" s="270"/>
      <c r="L7" s="270"/>
    </row>
    <row r="8" spans="1:12" ht="35.25" hidden="1" customHeight="1" x14ac:dyDescent="0.25">
      <c r="A8" s="268"/>
      <c r="B8" s="271"/>
      <c r="C8" s="271"/>
      <c r="D8" s="271"/>
      <c r="E8" s="5" t="s">
        <v>81</v>
      </c>
      <c r="F8" s="6" t="s">
        <v>82</v>
      </c>
      <c r="G8" s="271"/>
      <c r="H8" s="271"/>
      <c r="I8" s="271"/>
      <c r="J8" s="271"/>
      <c r="K8" s="271"/>
      <c r="L8" s="271"/>
    </row>
    <row r="9" spans="1:12" ht="22.5" customHeight="1" x14ac:dyDescent="0.25">
      <c r="A9" s="7">
        <v>1</v>
      </c>
      <c r="B9" s="8">
        <v>2</v>
      </c>
      <c r="C9" s="1">
        <v>3</v>
      </c>
      <c r="D9" s="1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</row>
    <row r="10" spans="1:12" ht="81.75" customHeight="1" x14ac:dyDescent="0.25">
      <c r="A10" s="9"/>
      <c r="B10" s="97" t="s">
        <v>66</v>
      </c>
      <c r="C10" s="11"/>
      <c r="D10" s="11"/>
      <c r="E10" s="8"/>
      <c r="F10" s="12"/>
      <c r="G10" s="12"/>
      <c r="H10" s="159">
        <f>H11</f>
        <v>759810</v>
      </c>
      <c r="I10" s="159">
        <f>I11</f>
        <v>759810</v>
      </c>
      <c r="J10" s="8"/>
      <c r="K10" s="26"/>
      <c r="L10" s="8" t="s">
        <v>1</v>
      </c>
    </row>
    <row r="11" spans="1:12" ht="66" customHeight="1" x14ac:dyDescent="0.25">
      <c r="A11" s="9" t="s">
        <v>156</v>
      </c>
      <c r="B11" s="198" t="s">
        <v>112</v>
      </c>
      <c r="C11" s="201"/>
      <c r="D11" s="201"/>
      <c r="E11" s="215"/>
      <c r="F11" s="201"/>
      <c r="G11" s="201">
        <v>2</v>
      </c>
      <c r="H11" s="213">
        <f>H12+H13</f>
        <v>759810</v>
      </c>
      <c r="I11" s="213">
        <f>I12+I13</f>
        <v>759810</v>
      </c>
      <c r="J11" s="214">
        <v>1</v>
      </c>
      <c r="K11" s="214">
        <v>1</v>
      </c>
      <c r="L11" s="214">
        <v>100</v>
      </c>
    </row>
    <row r="12" spans="1:12" ht="336.75" customHeight="1" x14ac:dyDescent="0.25">
      <c r="A12" s="180" t="s">
        <v>216</v>
      </c>
      <c r="B12" s="256" t="s">
        <v>261</v>
      </c>
      <c r="C12" s="181" t="s">
        <v>281</v>
      </c>
      <c r="D12" s="181" t="s">
        <v>40</v>
      </c>
      <c r="E12" s="100">
        <v>1</v>
      </c>
      <c r="F12" s="183">
        <v>1</v>
      </c>
      <c r="G12" s="100">
        <v>1</v>
      </c>
      <c r="H12" s="15">
        <v>622155</v>
      </c>
      <c r="I12" s="96">
        <v>622155</v>
      </c>
      <c r="J12" s="182"/>
      <c r="K12" s="182"/>
      <c r="L12" s="182" t="s">
        <v>1</v>
      </c>
    </row>
    <row r="13" spans="1:12" ht="334.5" customHeight="1" x14ac:dyDescent="0.25">
      <c r="A13" s="180" t="s">
        <v>217</v>
      </c>
      <c r="B13" s="185" t="s">
        <v>262</v>
      </c>
      <c r="C13" s="181" t="s">
        <v>282</v>
      </c>
      <c r="D13" s="181" t="s">
        <v>40</v>
      </c>
      <c r="E13" s="100">
        <v>1</v>
      </c>
      <c r="F13" s="183">
        <v>1</v>
      </c>
      <c r="G13" s="100">
        <v>1</v>
      </c>
      <c r="H13" s="15">
        <v>137655</v>
      </c>
      <c r="I13" s="96">
        <v>137655</v>
      </c>
      <c r="J13" s="182"/>
      <c r="K13" s="182"/>
      <c r="L13" s="182" t="s">
        <v>1</v>
      </c>
    </row>
    <row r="14" spans="1:12" ht="91.5" customHeight="1" x14ac:dyDescent="0.25">
      <c r="A14" s="9"/>
      <c r="B14" s="27" t="s">
        <v>67</v>
      </c>
      <c r="C14" s="11"/>
      <c r="D14" s="11"/>
      <c r="E14" s="11"/>
      <c r="F14" s="12"/>
      <c r="G14" s="12"/>
      <c r="H14" s="22"/>
      <c r="I14" s="29"/>
      <c r="J14" s="29"/>
      <c r="K14" s="30"/>
      <c r="L14" s="14" t="s">
        <v>1</v>
      </c>
    </row>
    <row r="15" spans="1:12" ht="66" customHeight="1" x14ac:dyDescent="0.25">
      <c r="A15" s="7" t="s">
        <v>157</v>
      </c>
      <c r="B15" s="199" t="s">
        <v>36</v>
      </c>
      <c r="C15" s="201"/>
      <c r="D15" s="201"/>
      <c r="E15" s="215"/>
      <c r="F15" s="216"/>
      <c r="G15" s="215">
        <f>G16+G18+G19+G20+G22+G23</f>
        <v>7.1</v>
      </c>
      <c r="H15" s="217">
        <f>H16+H18+H19+H20+H22+H23+H17+H21</f>
        <v>28989843.530000001</v>
      </c>
      <c r="I15" s="217">
        <f>I16+I18+I19+I20+I22+I23+I17+I21</f>
        <v>27444728.73</v>
      </c>
      <c r="J15" s="218">
        <f>I15/H15</f>
        <v>0.94670151294880067</v>
      </c>
      <c r="K15" s="219">
        <f>G15/J15</f>
        <v>7.4997239392644559</v>
      </c>
      <c r="L15" s="218">
        <f>K15/6*100</f>
        <v>124.99539898774093</v>
      </c>
    </row>
    <row r="16" spans="1:12" ht="84" customHeight="1" x14ac:dyDescent="0.25">
      <c r="A16" s="7" t="s">
        <v>158</v>
      </c>
      <c r="B16" s="27" t="s">
        <v>197</v>
      </c>
      <c r="C16" s="63" t="s">
        <v>240</v>
      </c>
      <c r="D16" s="24" t="s">
        <v>31</v>
      </c>
      <c r="E16" s="14">
        <v>5</v>
      </c>
      <c r="F16" s="80">
        <v>3</v>
      </c>
      <c r="G16" s="11">
        <f>F16/E16</f>
        <v>0.6</v>
      </c>
      <c r="H16" s="15">
        <v>1194760</v>
      </c>
      <c r="I16" s="56">
        <v>1194760</v>
      </c>
      <c r="J16" s="14"/>
      <c r="K16" s="30"/>
      <c r="L16" s="14"/>
    </row>
    <row r="17" spans="1:12" ht="247.5" customHeight="1" x14ac:dyDescent="0.25">
      <c r="A17" s="7"/>
      <c r="B17" s="256" t="s">
        <v>263</v>
      </c>
      <c r="C17" s="252" t="s">
        <v>283</v>
      </c>
      <c r="D17" s="257" t="s">
        <v>31</v>
      </c>
      <c r="E17" s="210">
        <v>1</v>
      </c>
      <c r="F17" s="252">
        <v>1</v>
      </c>
      <c r="G17" s="250">
        <v>1</v>
      </c>
      <c r="H17" s="15">
        <v>430360.73</v>
      </c>
      <c r="I17" s="56">
        <v>430360.73</v>
      </c>
      <c r="J17" s="210"/>
      <c r="K17" s="30"/>
      <c r="L17" s="210"/>
    </row>
    <row r="18" spans="1:12" ht="135" customHeight="1" x14ac:dyDescent="0.25">
      <c r="A18" s="7" t="s">
        <v>159</v>
      </c>
      <c r="B18" s="185" t="s">
        <v>110</v>
      </c>
      <c r="C18" s="105" t="s">
        <v>241</v>
      </c>
      <c r="D18" s="105" t="s">
        <v>40</v>
      </c>
      <c r="E18" s="108">
        <v>2</v>
      </c>
      <c r="F18" s="105">
        <v>3</v>
      </c>
      <c r="G18" s="209">
        <f>F18/E18</f>
        <v>1.5</v>
      </c>
      <c r="H18" s="56">
        <v>16823184.800000001</v>
      </c>
      <c r="I18" s="56">
        <v>15278070</v>
      </c>
      <c r="J18" s="108"/>
      <c r="K18" s="30"/>
      <c r="L18" s="108"/>
    </row>
    <row r="19" spans="1:12" ht="335.25" customHeight="1" x14ac:dyDescent="0.25">
      <c r="A19" s="154" t="s">
        <v>160</v>
      </c>
      <c r="B19" s="153" t="s">
        <v>264</v>
      </c>
      <c r="C19" s="184" t="s">
        <v>284</v>
      </c>
      <c r="D19" s="181" t="s">
        <v>30</v>
      </c>
      <c r="E19" s="183">
        <v>100</v>
      </c>
      <c r="F19" s="181">
        <v>100</v>
      </c>
      <c r="G19" s="179">
        <f t="shared" ref="G19" si="0">F19/E19</f>
        <v>1</v>
      </c>
      <c r="H19" s="15">
        <v>2139678.23</v>
      </c>
      <c r="I19" s="56">
        <v>2139678.23</v>
      </c>
      <c r="J19" s="43"/>
      <c r="K19" s="30"/>
      <c r="L19" s="183"/>
    </row>
    <row r="20" spans="1:12" ht="108" customHeight="1" x14ac:dyDescent="0.25">
      <c r="A20" s="154" t="s">
        <v>218</v>
      </c>
      <c r="B20" s="153" t="s">
        <v>113</v>
      </c>
      <c r="C20" s="184" t="s">
        <v>95</v>
      </c>
      <c r="D20" s="181" t="s">
        <v>30</v>
      </c>
      <c r="E20" s="183">
        <v>10</v>
      </c>
      <c r="F20" s="181">
        <v>10</v>
      </c>
      <c r="G20" s="179">
        <f t="shared" ref="G20:G21" si="1">F20/E20</f>
        <v>1</v>
      </c>
      <c r="H20" s="56">
        <v>772000</v>
      </c>
      <c r="I20" s="56">
        <v>772000</v>
      </c>
      <c r="J20" s="43">
        <f t="shared" ref="J20" si="2">I20/H20</f>
        <v>1</v>
      </c>
      <c r="K20" s="30"/>
      <c r="L20" s="183"/>
    </row>
    <row r="21" spans="1:12" ht="161.25" customHeight="1" x14ac:dyDescent="0.25">
      <c r="A21" s="154"/>
      <c r="B21" s="153" t="s">
        <v>265</v>
      </c>
      <c r="C21" s="254" t="s">
        <v>285</v>
      </c>
      <c r="D21" s="258" t="s">
        <v>30</v>
      </c>
      <c r="E21" s="210">
        <v>100</v>
      </c>
      <c r="F21" s="252">
        <v>100</v>
      </c>
      <c r="G21" s="250">
        <f t="shared" si="1"/>
        <v>1</v>
      </c>
      <c r="H21" s="56">
        <v>5520051.7699999996</v>
      </c>
      <c r="I21" s="56">
        <v>5520051.7699999996</v>
      </c>
      <c r="J21" s="43"/>
      <c r="K21" s="30"/>
      <c r="L21" s="210"/>
    </row>
    <row r="22" spans="1:12" ht="108" customHeight="1" x14ac:dyDescent="0.25">
      <c r="A22" s="154" t="s">
        <v>219</v>
      </c>
      <c r="B22" s="153" t="s">
        <v>198</v>
      </c>
      <c r="C22" s="184" t="s">
        <v>286</v>
      </c>
      <c r="D22" s="181" t="s">
        <v>31</v>
      </c>
      <c r="E22" s="183">
        <v>1</v>
      </c>
      <c r="F22" s="181">
        <v>2</v>
      </c>
      <c r="G22" s="179">
        <f t="shared" ref="G22" si="3">F22/E22</f>
        <v>2</v>
      </c>
      <c r="H22" s="56">
        <v>106098</v>
      </c>
      <c r="I22" s="56">
        <v>106098</v>
      </c>
      <c r="J22" s="43">
        <f t="shared" ref="J22" si="4">I22/H22</f>
        <v>1</v>
      </c>
      <c r="K22" s="30"/>
      <c r="L22" s="183"/>
    </row>
    <row r="23" spans="1:12" ht="108" customHeight="1" x14ac:dyDescent="0.25">
      <c r="A23" s="154" t="s">
        <v>220</v>
      </c>
      <c r="B23" s="153" t="s">
        <v>199</v>
      </c>
      <c r="C23" s="184" t="s">
        <v>242</v>
      </c>
      <c r="D23" s="181" t="s">
        <v>61</v>
      </c>
      <c r="E23" s="183">
        <v>1000</v>
      </c>
      <c r="F23" s="181">
        <v>1000</v>
      </c>
      <c r="G23" s="179">
        <f t="shared" ref="G23" si="5">F23/E23</f>
        <v>1</v>
      </c>
      <c r="H23" s="56">
        <v>2003710</v>
      </c>
      <c r="I23" s="56">
        <v>2003710</v>
      </c>
      <c r="J23" s="43">
        <f t="shared" ref="J23" si="6">I23/H23</f>
        <v>1</v>
      </c>
      <c r="K23" s="30"/>
      <c r="L23" s="183"/>
    </row>
    <row r="24" spans="1:12" ht="66" customHeight="1" x14ac:dyDescent="0.25">
      <c r="A24" s="9"/>
      <c r="B24" s="94" t="s">
        <v>68</v>
      </c>
      <c r="C24" s="11"/>
      <c r="D24" s="11" t="s">
        <v>1</v>
      </c>
      <c r="E24" s="17" t="s">
        <v>1</v>
      </c>
      <c r="F24" s="69" t="s">
        <v>1</v>
      </c>
      <c r="G24" s="69" t="s">
        <v>1</v>
      </c>
      <c r="H24" s="22" t="s">
        <v>2</v>
      </c>
      <c r="I24" s="8" t="s">
        <v>1</v>
      </c>
      <c r="J24" s="43"/>
      <c r="K24" s="26" t="s">
        <v>1</v>
      </c>
      <c r="L24" s="8" t="s">
        <v>1</v>
      </c>
    </row>
    <row r="25" spans="1:12" ht="66" customHeight="1" x14ac:dyDescent="0.25">
      <c r="A25" s="9" t="s">
        <v>161</v>
      </c>
      <c r="B25" s="199" t="s">
        <v>73</v>
      </c>
      <c r="C25" s="201"/>
      <c r="D25" s="201"/>
      <c r="E25" s="201"/>
      <c r="F25" s="216"/>
      <c r="G25" s="215">
        <f>G26+G27</f>
        <v>5</v>
      </c>
      <c r="H25" s="217">
        <f>H26+H27</f>
        <v>1576380.89</v>
      </c>
      <c r="I25" s="217">
        <f>I26+I27</f>
        <v>1576380.89</v>
      </c>
      <c r="J25" s="218">
        <f t="shared" ref="J25" si="7">I25/H25</f>
        <v>1</v>
      </c>
      <c r="K25" s="219">
        <f>G25/J25</f>
        <v>5</v>
      </c>
      <c r="L25" s="218">
        <f>K25/2*100</f>
        <v>250</v>
      </c>
    </row>
    <row r="26" spans="1:12" ht="69.75" customHeight="1" x14ac:dyDescent="0.25">
      <c r="A26" s="9" t="s">
        <v>162</v>
      </c>
      <c r="B26" s="185" t="s">
        <v>37</v>
      </c>
      <c r="C26" s="24" t="s">
        <v>129</v>
      </c>
      <c r="D26" s="24" t="s">
        <v>40</v>
      </c>
      <c r="E26" s="11">
        <v>1</v>
      </c>
      <c r="F26" s="99">
        <v>1</v>
      </c>
      <c r="G26" s="64">
        <v>1</v>
      </c>
      <c r="H26" s="15">
        <v>264167</v>
      </c>
      <c r="I26" s="56">
        <v>264167</v>
      </c>
      <c r="J26" s="43"/>
      <c r="K26" s="24"/>
      <c r="L26" s="24" t="s">
        <v>1</v>
      </c>
    </row>
    <row r="27" spans="1:12" ht="175.5" customHeight="1" x14ac:dyDescent="0.25">
      <c r="A27" s="86" t="s">
        <v>221</v>
      </c>
      <c r="B27" s="101" t="s">
        <v>200</v>
      </c>
      <c r="C27" s="183" t="s">
        <v>151</v>
      </c>
      <c r="D27" s="183" t="s">
        <v>31</v>
      </c>
      <c r="E27" s="100">
        <v>1</v>
      </c>
      <c r="F27" s="183">
        <v>4</v>
      </c>
      <c r="G27" s="100">
        <v>4</v>
      </c>
      <c r="H27" s="15">
        <v>1312213.8899999999</v>
      </c>
      <c r="I27" s="56">
        <v>1312213.8899999999</v>
      </c>
      <c r="J27" s="183"/>
      <c r="K27" s="183"/>
      <c r="L27" s="16" t="s">
        <v>1</v>
      </c>
    </row>
    <row r="28" spans="1:12" s="124" customFormat="1" ht="54" customHeight="1" x14ac:dyDescent="0.25">
      <c r="A28" s="168" t="s">
        <v>163</v>
      </c>
      <c r="B28" s="200" t="s">
        <v>266</v>
      </c>
      <c r="C28" s="201"/>
      <c r="D28" s="201"/>
      <c r="E28" s="201"/>
      <c r="F28" s="216"/>
      <c r="G28" s="220">
        <v>0.14000000000000001</v>
      </c>
      <c r="H28" s="221">
        <f>H29</f>
        <v>5550000</v>
      </c>
      <c r="I28" s="222">
        <f>I29</f>
        <v>750000</v>
      </c>
      <c r="J28" s="223">
        <f>I28/H28</f>
        <v>0.13513513513513514</v>
      </c>
      <c r="K28" s="223">
        <f>G28/J28</f>
        <v>1.036</v>
      </c>
      <c r="L28" s="223">
        <f>K28/3*100</f>
        <v>34.533333333333331</v>
      </c>
    </row>
    <row r="29" spans="1:12" s="124" customFormat="1" ht="132" customHeight="1" x14ac:dyDescent="0.25">
      <c r="A29" s="168"/>
      <c r="B29" s="121" t="s">
        <v>267</v>
      </c>
      <c r="C29" s="252" t="s">
        <v>253</v>
      </c>
      <c r="D29" s="252" t="s">
        <v>30</v>
      </c>
      <c r="E29" s="252">
        <v>100</v>
      </c>
      <c r="F29" s="29">
        <v>13.5</v>
      </c>
      <c r="G29" s="57">
        <v>0.14000000000000001</v>
      </c>
      <c r="H29" s="122">
        <v>5550000</v>
      </c>
      <c r="I29" s="255">
        <v>750000</v>
      </c>
      <c r="J29" s="123"/>
      <c r="K29" s="43"/>
      <c r="L29" s="123"/>
    </row>
    <row r="30" spans="1:12" ht="115.5" customHeight="1" x14ac:dyDescent="0.25">
      <c r="A30" s="313" t="s">
        <v>71</v>
      </c>
      <c r="B30" s="313"/>
      <c r="C30" s="58"/>
      <c r="D30" s="58"/>
      <c r="E30" s="59"/>
      <c r="F30" s="60"/>
      <c r="G30" s="60"/>
      <c r="H30" s="61">
        <f>H11+H15+H25+H28</f>
        <v>36876034.420000002</v>
      </c>
      <c r="I30" s="61">
        <f>I11+I15+I25+I28</f>
        <v>30530919.620000001</v>
      </c>
      <c r="J30" s="58"/>
      <c r="K30" s="58"/>
      <c r="L30" s="62">
        <f>(L11+L15+L25)/4</f>
        <v>118.74884974693524</v>
      </c>
    </row>
    <row r="31" spans="1:12" ht="45.75" customHeight="1" x14ac:dyDescent="0.25">
      <c r="A31" s="9" t="s">
        <v>164</v>
      </c>
      <c r="B31" s="10" t="s">
        <v>72</v>
      </c>
      <c r="C31" s="11"/>
      <c r="D31" s="11"/>
      <c r="E31" s="11"/>
      <c r="F31" s="12"/>
      <c r="G31" s="21"/>
      <c r="H31" s="32"/>
      <c r="I31" s="11"/>
      <c r="J31" s="33"/>
      <c r="K31" s="33"/>
      <c r="L31" s="33" t="s">
        <v>1</v>
      </c>
    </row>
    <row r="32" spans="1:12" ht="64.5" customHeight="1" x14ac:dyDescent="0.25">
      <c r="A32" s="9"/>
      <c r="B32" s="11" t="s">
        <v>43</v>
      </c>
      <c r="C32" s="11"/>
      <c r="D32" s="11"/>
      <c r="E32" s="11"/>
      <c r="F32" s="12"/>
      <c r="G32" s="21"/>
      <c r="H32" s="32"/>
      <c r="I32" s="11"/>
      <c r="J32" s="33"/>
      <c r="K32" s="33"/>
      <c r="L32" s="33" t="s">
        <v>1</v>
      </c>
    </row>
    <row r="33" spans="1:13" ht="66" customHeight="1" x14ac:dyDescent="0.25">
      <c r="A33" s="9"/>
      <c r="B33" s="11" t="s">
        <v>41</v>
      </c>
      <c r="C33" s="11" t="s">
        <v>1</v>
      </c>
      <c r="D33" s="11" t="s">
        <v>1</v>
      </c>
      <c r="E33" s="11" t="s">
        <v>1</v>
      </c>
      <c r="F33" s="100" t="s">
        <v>1</v>
      </c>
      <c r="G33" s="26" t="s">
        <v>1</v>
      </c>
      <c r="H33" s="32" t="s">
        <v>1</v>
      </c>
      <c r="I33" s="13" t="s">
        <v>1</v>
      </c>
      <c r="J33" s="33" t="s">
        <v>1</v>
      </c>
      <c r="K33" s="33" t="s">
        <v>1</v>
      </c>
      <c r="L33" s="34" t="s">
        <v>1</v>
      </c>
    </row>
    <row r="34" spans="1:13" s="73" customFormat="1" ht="105" customHeight="1" x14ac:dyDescent="0.25">
      <c r="A34" s="68" t="s">
        <v>165</v>
      </c>
      <c r="B34" s="201" t="s">
        <v>130</v>
      </c>
      <c r="C34" s="201"/>
      <c r="D34" s="201"/>
      <c r="E34" s="201"/>
      <c r="F34" s="216"/>
      <c r="G34" s="218">
        <v>1</v>
      </c>
      <c r="H34" s="213">
        <f>H35+H36</f>
        <v>4000</v>
      </c>
      <c r="I34" s="213">
        <f>I35+I36</f>
        <v>0</v>
      </c>
      <c r="J34" s="214">
        <f>I34/H34</f>
        <v>0</v>
      </c>
      <c r="K34" s="214">
        <v>0</v>
      </c>
      <c r="L34" s="214">
        <v>0</v>
      </c>
    </row>
    <row r="35" spans="1:13" ht="41.25" customHeight="1" x14ac:dyDescent="0.25">
      <c r="A35" s="186" t="s">
        <v>166</v>
      </c>
      <c r="B35" s="189" t="s">
        <v>201</v>
      </c>
      <c r="C35" s="208" t="s">
        <v>243</v>
      </c>
      <c r="D35" s="187" t="s">
        <v>65</v>
      </c>
      <c r="E35" s="189">
        <v>18</v>
      </c>
      <c r="F35" s="193">
        <v>0</v>
      </c>
      <c r="G35" s="22">
        <f t="shared" ref="G35" si="8">F35/E35</f>
        <v>0</v>
      </c>
      <c r="H35" s="15">
        <v>4000</v>
      </c>
      <c r="I35" s="96">
        <v>0</v>
      </c>
      <c r="J35" s="187">
        <v>1</v>
      </c>
      <c r="K35" s="187">
        <v>1</v>
      </c>
      <c r="L35" s="187" t="s">
        <v>1</v>
      </c>
    </row>
    <row r="36" spans="1:13" ht="41.25" customHeight="1" x14ac:dyDescent="0.25">
      <c r="A36" s="186" t="s">
        <v>222</v>
      </c>
      <c r="B36" s="189" t="s">
        <v>202</v>
      </c>
      <c r="C36" s="208" t="s">
        <v>64</v>
      </c>
      <c r="D36" s="187" t="s">
        <v>31</v>
      </c>
      <c r="E36" s="189">
        <v>1</v>
      </c>
      <c r="F36" s="193">
        <v>0</v>
      </c>
      <c r="G36" s="22">
        <f>F36/E36</f>
        <v>0</v>
      </c>
      <c r="H36" s="15">
        <v>0</v>
      </c>
      <c r="I36" s="96">
        <v>0</v>
      </c>
      <c r="J36" s="187">
        <v>1</v>
      </c>
      <c r="K36" s="187">
        <v>1</v>
      </c>
      <c r="L36" s="187" t="s">
        <v>1</v>
      </c>
    </row>
    <row r="37" spans="1:13" s="125" customFormat="1" ht="124.5" customHeight="1" x14ac:dyDescent="0.25">
      <c r="A37" s="126"/>
      <c r="B37" s="127" t="s">
        <v>42</v>
      </c>
      <c r="C37" s="59"/>
      <c r="D37" s="59"/>
      <c r="E37" s="59"/>
      <c r="F37" s="60"/>
      <c r="G37" s="118"/>
      <c r="H37" s="175">
        <f>H34</f>
        <v>4000</v>
      </c>
      <c r="I37" s="248">
        <f>I34</f>
        <v>0</v>
      </c>
      <c r="J37" s="176"/>
      <c r="K37" s="176"/>
      <c r="L37" s="177">
        <v>100</v>
      </c>
      <c r="M37" s="178"/>
    </row>
    <row r="38" spans="1:13" ht="120" customHeight="1" x14ac:dyDescent="0.25">
      <c r="A38" s="9"/>
      <c r="B38" s="11" t="s">
        <v>223</v>
      </c>
      <c r="C38" s="11"/>
      <c r="D38" s="11"/>
      <c r="E38" s="11"/>
      <c r="F38" s="12"/>
      <c r="G38" s="21"/>
      <c r="H38" s="32"/>
      <c r="I38" s="11"/>
      <c r="J38" s="33"/>
      <c r="K38" s="33"/>
      <c r="L38" s="33" t="s">
        <v>1</v>
      </c>
    </row>
    <row r="39" spans="1:13" ht="124.5" customHeight="1" x14ac:dyDescent="0.25">
      <c r="A39" s="9"/>
      <c r="B39" s="11" t="s">
        <v>224</v>
      </c>
      <c r="C39" s="11"/>
      <c r="D39" s="11"/>
      <c r="E39" s="11"/>
      <c r="F39" s="12"/>
      <c r="G39" s="35"/>
      <c r="H39" s="36"/>
      <c r="I39" s="11"/>
      <c r="J39" s="33"/>
      <c r="K39" s="33"/>
      <c r="L39" s="33" t="s">
        <v>1</v>
      </c>
    </row>
    <row r="40" spans="1:13" ht="76.5" customHeight="1" x14ac:dyDescent="0.25">
      <c r="A40" s="7" t="s">
        <v>167</v>
      </c>
      <c r="B40" s="84" t="s">
        <v>47</v>
      </c>
      <c r="C40" s="84"/>
      <c r="D40" s="84"/>
      <c r="E40" s="84"/>
      <c r="F40" s="29"/>
      <c r="G40" s="21"/>
      <c r="H40" s="22"/>
      <c r="I40" s="22"/>
      <c r="J40" s="23"/>
      <c r="K40" s="23"/>
      <c r="L40" s="23" t="s">
        <v>1</v>
      </c>
    </row>
    <row r="41" spans="1:13" ht="40.9" customHeight="1" x14ac:dyDescent="0.25">
      <c r="A41" s="9" t="s">
        <v>38</v>
      </c>
      <c r="B41" s="198" t="s">
        <v>46</v>
      </c>
      <c r="C41" s="201"/>
      <c r="D41" s="201"/>
      <c r="E41" s="201"/>
      <c r="F41" s="216"/>
      <c r="G41" s="224">
        <f>G42+G43</f>
        <v>2.0700000000000003</v>
      </c>
      <c r="H41" s="225">
        <f>H42+H43</f>
        <v>543781.5</v>
      </c>
      <c r="I41" s="225">
        <f>I42+I43</f>
        <v>543781.5</v>
      </c>
      <c r="J41" s="223">
        <f>I41/H41</f>
        <v>1</v>
      </c>
      <c r="K41" s="223">
        <f>G41/J41</f>
        <v>2.0700000000000003</v>
      </c>
      <c r="L41" s="223">
        <f>K41/3*100</f>
        <v>69</v>
      </c>
    </row>
    <row r="42" spans="1:13" ht="114" customHeight="1" x14ac:dyDescent="0.25">
      <c r="A42" s="9" t="s">
        <v>225</v>
      </c>
      <c r="B42" s="11" t="s">
        <v>268</v>
      </c>
      <c r="C42" s="24" t="s">
        <v>78</v>
      </c>
      <c r="D42" s="24" t="s">
        <v>61</v>
      </c>
      <c r="E42" s="11">
        <v>810</v>
      </c>
      <c r="F42" s="157">
        <v>878</v>
      </c>
      <c r="G42" s="22">
        <v>1.07</v>
      </c>
      <c r="H42" s="15">
        <v>543781.5</v>
      </c>
      <c r="I42" s="96">
        <v>543781.5</v>
      </c>
      <c r="J42" s="24"/>
      <c r="K42" s="24"/>
      <c r="L42" s="24" t="s">
        <v>1</v>
      </c>
    </row>
    <row r="43" spans="1:13" ht="74.25" customHeight="1" x14ac:dyDescent="0.25">
      <c r="A43" s="9" t="s">
        <v>39</v>
      </c>
      <c r="B43" s="189" t="s">
        <v>203</v>
      </c>
      <c r="C43" s="24" t="s">
        <v>244</v>
      </c>
      <c r="D43" s="24" t="s">
        <v>245</v>
      </c>
      <c r="E43" s="11">
        <v>100</v>
      </c>
      <c r="F43" s="157">
        <v>100</v>
      </c>
      <c r="G43" s="22">
        <f t="shared" ref="G43:G44" si="9">F43/E43</f>
        <v>1</v>
      </c>
      <c r="H43" s="15">
        <v>0</v>
      </c>
      <c r="I43" s="96">
        <v>0</v>
      </c>
      <c r="J43" s="24"/>
      <c r="K43" s="24"/>
      <c r="L43" s="24" t="s">
        <v>1</v>
      </c>
    </row>
    <row r="44" spans="1:13" ht="84" customHeight="1" x14ac:dyDescent="0.25">
      <c r="A44" s="186" t="s">
        <v>44</v>
      </c>
      <c r="B44" s="189" t="s">
        <v>204</v>
      </c>
      <c r="C44" s="187" t="s">
        <v>131</v>
      </c>
      <c r="D44" s="187" t="s">
        <v>62</v>
      </c>
      <c r="E44" s="189">
        <v>4</v>
      </c>
      <c r="F44" s="193">
        <v>0</v>
      </c>
      <c r="G44" s="22">
        <f t="shared" si="9"/>
        <v>0</v>
      </c>
      <c r="H44" s="15">
        <v>0</v>
      </c>
      <c r="I44" s="96">
        <v>0</v>
      </c>
      <c r="J44" s="187"/>
      <c r="K44" s="187"/>
      <c r="L44" s="187" t="s">
        <v>1</v>
      </c>
    </row>
    <row r="45" spans="1:13" ht="39" customHeight="1" x14ac:dyDescent="0.25">
      <c r="A45" s="106" t="s">
        <v>45</v>
      </c>
      <c r="B45" s="198" t="s">
        <v>114</v>
      </c>
      <c r="C45" s="201"/>
      <c r="D45" s="201"/>
      <c r="E45" s="201"/>
      <c r="F45" s="215"/>
      <c r="G45" s="224">
        <v>0.72</v>
      </c>
      <c r="H45" s="226">
        <f>H46</f>
        <v>353313</v>
      </c>
      <c r="I45" s="222">
        <f>I46</f>
        <v>333313</v>
      </c>
      <c r="J45" s="223">
        <f>I45/H45</f>
        <v>0.94339296884065971</v>
      </c>
      <c r="K45" s="223">
        <f>G45/J45</f>
        <v>0.76320263536075694</v>
      </c>
      <c r="L45" s="223">
        <f>K45/1*100</f>
        <v>76.3202635360757</v>
      </c>
    </row>
    <row r="46" spans="1:13" ht="125.25" customHeight="1" x14ac:dyDescent="0.25">
      <c r="A46" s="106" t="s">
        <v>226</v>
      </c>
      <c r="B46" s="189" t="s">
        <v>115</v>
      </c>
      <c r="C46" s="131" t="s">
        <v>246</v>
      </c>
      <c r="D46" s="105" t="s">
        <v>30</v>
      </c>
      <c r="E46" s="107">
        <v>100</v>
      </c>
      <c r="F46" s="108">
        <v>72</v>
      </c>
      <c r="G46" s="28">
        <v>0.72</v>
      </c>
      <c r="H46" s="36">
        <v>353313</v>
      </c>
      <c r="I46" s="96">
        <v>333313</v>
      </c>
      <c r="J46" s="37"/>
      <c r="K46" s="37"/>
      <c r="L46" s="37"/>
    </row>
    <row r="47" spans="1:13" ht="44.45" customHeight="1" x14ac:dyDescent="0.25">
      <c r="A47" s="9"/>
      <c r="B47" s="11" t="s">
        <v>48</v>
      </c>
      <c r="C47" s="11"/>
      <c r="D47" s="11"/>
      <c r="E47" s="11"/>
      <c r="F47" s="12"/>
      <c r="G47" s="35"/>
      <c r="H47" s="161">
        <f>H48</f>
        <v>193000</v>
      </c>
      <c r="I47" s="160">
        <f>I48</f>
        <v>193000</v>
      </c>
      <c r="J47" s="33"/>
      <c r="K47" s="33"/>
      <c r="L47" s="33" t="s">
        <v>1</v>
      </c>
    </row>
    <row r="48" spans="1:13" ht="34.5" customHeight="1" x14ac:dyDescent="0.25">
      <c r="A48" s="7" t="s">
        <v>168</v>
      </c>
      <c r="B48" s="197" t="s">
        <v>49</v>
      </c>
      <c r="C48" s="215"/>
      <c r="D48" s="215"/>
      <c r="E48" s="215"/>
      <c r="F48" s="216"/>
      <c r="G48" s="219">
        <f>G49+G50</f>
        <v>4.9333333333333336</v>
      </c>
      <c r="H48" s="228">
        <f>H49+H50</f>
        <v>193000</v>
      </c>
      <c r="I48" s="228">
        <f>I49+I50</f>
        <v>193000</v>
      </c>
      <c r="J48" s="218">
        <f>I48/H48</f>
        <v>1</v>
      </c>
      <c r="K48" s="229">
        <f>G48/J48</f>
        <v>4.9333333333333336</v>
      </c>
      <c r="L48" s="229">
        <f>K48/2*100</f>
        <v>246.66666666666669</v>
      </c>
    </row>
    <row r="49" spans="1:12" ht="79.5" customHeight="1" x14ac:dyDescent="0.25">
      <c r="A49" s="186" t="s">
        <v>227</v>
      </c>
      <c r="B49" s="189" t="s">
        <v>50</v>
      </c>
      <c r="C49" s="187" t="s">
        <v>247</v>
      </c>
      <c r="D49" s="187" t="s">
        <v>32</v>
      </c>
      <c r="E49" s="189">
        <v>4</v>
      </c>
      <c r="F49" s="193">
        <v>14</v>
      </c>
      <c r="G49" s="22">
        <f t="shared" ref="G49" si="10">F49/E49</f>
        <v>3.5</v>
      </c>
      <c r="H49" s="15">
        <v>13000</v>
      </c>
      <c r="I49" s="56">
        <v>13000</v>
      </c>
      <c r="J49" s="187">
        <v>1</v>
      </c>
      <c r="K49" s="187">
        <v>1.23</v>
      </c>
      <c r="L49" s="187" t="s">
        <v>1</v>
      </c>
    </row>
    <row r="50" spans="1:12" ht="79.5" customHeight="1" x14ac:dyDescent="0.25">
      <c r="A50" s="186" t="s">
        <v>228</v>
      </c>
      <c r="B50" s="189" t="s">
        <v>205</v>
      </c>
      <c r="C50" s="187" t="s">
        <v>248</v>
      </c>
      <c r="D50" s="187" t="s">
        <v>32</v>
      </c>
      <c r="E50" s="189">
        <v>30</v>
      </c>
      <c r="F50" s="193">
        <v>43</v>
      </c>
      <c r="G50" s="22">
        <f t="shared" ref="G50" si="11">F50/E50</f>
        <v>1.4333333333333333</v>
      </c>
      <c r="H50" s="15">
        <v>180000</v>
      </c>
      <c r="I50" s="56">
        <v>180000</v>
      </c>
      <c r="J50" s="187">
        <v>1</v>
      </c>
      <c r="K50" s="187">
        <v>1.23</v>
      </c>
      <c r="L50" s="187" t="s">
        <v>1</v>
      </c>
    </row>
    <row r="51" spans="1:12" s="125" customFormat="1" ht="108.75" customHeight="1" x14ac:dyDescent="0.25">
      <c r="A51" s="126"/>
      <c r="B51" s="59" t="s">
        <v>70</v>
      </c>
      <c r="C51" s="59"/>
      <c r="D51" s="59"/>
      <c r="E51" s="59"/>
      <c r="F51" s="58" t="s">
        <v>94</v>
      </c>
      <c r="G51" s="128"/>
      <c r="H51" s="129">
        <f>H41+H47+H45</f>
        <v>1090094.5</v>
      </c>
      <c r="I51" s="129">
        <f>I41+I47+I45</f>
        <v>1070094.5</v>
      </c>
      <c r="J51" s="58">
        <v>3.98</v>
      </c>
      <c r="K51" s="130">
        <f>G51/J51</f>
        <v>0</v>
      </c>
      <c r="L51" s="130">
        <f>(L41+L48+L45)/3</f>
        <v>130.66231006758079</v>
      </c>
    </row>
    <row r="52" spans="1:12" ht="44.45" customHeight="1" x14ac:dyDescent="0.25">
      <c r="A52" s="9" t="s">
        <v>33</v>
      </c>
      <c r="B52" s="10" t="s">
        <v>57</v>
      </c>
      <c r="C52" s="11"/>
      <c r="D52" s="11"/>
      <c r="E52" s="11"/>
      <c r="F52" s="12"/>
      <c r="G52" s="35"/>
      <c r="H52" s="36"/>
      <c r="I52" s="11"/>
      <c r="J52" s="33"/>
      <c r="K52" s="33"/>
      <c r="L52" s="33" t="s">
        <v>1</v>
      </c>
    </row>
    <row r="53" spans="1:12" ht="44.45" customHeight="1" x14ac:dyDescent="0.25">
      <c r="A53" s="40"/>
      <c r="B53" s="24" t="s">
        <v>51</v>
      </c>
      <c r="C53" s="24"/>
      <c r="D53" s="24"/>
      <c r="E53" s="24"/>
      <c r="F53" s="29"/>
      <c r="G53" s="41"/>
      <c r="H53" s="42"/>
      <c r="I53" s="11"/>
      <c r="J53" s="33"/>
      <c r="K53" s="33"/>
      <c r="L53" s="33" t="s">
        <v>1</v>
      </c>
    </row>
    <row r="54" spans="1:12" ht="81" customHeight="1" x14ac:dyDescent="0.25">
      <c r="A54" s="9"/>
      <c r="B54" s="11" t="s">
        <v>52</v>
      </c>
      <c r="C54" s="11"/>
      <c r="D54" s="11"/>
      <c r="E54" s="11"/>
      <c r="F54" s="12"/>
      <c r="G54" s="12"/>
      <c r="H54" s="15"/>
      <c r="I54" s="11"/>
      <c r="J54" s="33"/>
      <c r="K54" s="33"/>
      <c r="L54" s="33" t="s">
        <v>1</v>
      </c>
    </row>
    <row r="55" spans="1:12" ht="44.45" customHeight="1" x14ac:dyDescent="0.25">
      <c r="A55" s="68" t="s">
        <v>169</v>
      </c>
      <c r="B55" s="198" t="s">
        <v>55</v>
      </c>
      <c r="C55" s="201"/>
      <c r="D55" s="201"/>
      <c r="E55" s="201"/>
      <c r="F55" s="216"/>
      <c r="G55" s="261">
        <f>G57+G56</f>
        <v>1.1666666666666667</v>
      </c>
      <c r="H55" s="217">
        <f>H56+H57+H58</f>
        <v>1140963.95</v>
      </c>
      <c r="I55" s="217">
        <f>I56+I57+I58</f>
        <v>1140963.95</v>
      </c>
      <c r="J55" s="223">
        <f>I55/H55</f>
        <v>1</v>
      </c>
      <c r="K55" s="223">
        <f>G55/J55</f>
        <v>1.1666666666666667</v>
      </c>
      <c r="L55" s="223">
        <f>K55/3*100</f>
        <v>38.888888888888893</v>
      </c>
    </row>
    <row r="56" spans="1:12" ht="48.75" customHeight="1" x14ac:dyDescent="0.25">
      <c r="A56" s="110" t="s">
        <v>170</v>
      </c>
      <c r="B56" s="189" t="s">
        <v>206</v>
      </c>
      <c r="C56" s="187" t="s">
        <v>249</v>
      </c>
      <c r="D56" s="187" t="s">
        <v>31</v>
      </c>
      <c r="E56" s="189">
        <v>3</v>
      </c>
      <c r="F56" s="29">
        <v>3</v>
      </c>
      <c r="G56" s="29">
        <v>1</v>
      </c>
      <c r="H56" s="15">
        <v>0</v>
      </c>
      <c r="I56" s="96">
        <v>0</v>
      </c>
      <c r="J56" s="187">
        <v>1</v>
      </c>
      <c r="K56" s="187">
        <v>1</v>
      </c>
      <c r="L56" s="187" t="s">
        <v>1</v>
      </c>
    </row>
    <row r="57" spans="1:12" ht="129" customHeight="1" x14ac:dyDescent="0.25">
      <c r="A57" s="68" t="s">
        <v>171</v>
      </c>
      <c r="B57" s="189" t="s">
        <v>96</v>
      </c>
      <c r="C57" s="24" t="s">
        <v>250</v>
      </c>
      <c r="D57" s="24" t="s">
        <v>31</v>
      </c>
      <c r="E57" s="11">
        <v>30</v>
      </c>
      <c r="F57" s="29">
        <v>5</v>
      </c>
      <c r="G57" s="260">
        <f>F57/E57*100%</f>
        <v>0.16666666666666666</v>
      </c>
      <c r="H57" s="15">
        <v>257739.6</v>
      </c>
      <c r="I57" s="96">
        <v>257739.6</v>
      </c>
      <c r="J57" s="24">
        <v>1</v>
      </c>
      <c r="K57" s="24">
        <v>1</v>
      </c>
      <c r="L57" s="24" t="s">
        <v>1</v>
      </c>
    </row>
    <row r="58" spans="1:12" ht="177" customHeight="1" x14ac:dyDescent="0.25">
      <c r="A58" s="110" t="s">
        <v>172</v>
      </c>
      <c r="B58" s="250" t="s">
        <v>269</v>
      </c>
      <c r="C58" s="252" t="s">
        <v>291</v>
      </c>
      <c r="D58" s="252" t="s">
        <v>30</v>
      </c>
      <c r="E58" s="250">
        <v>20</v>
      </c>
      <c r="F58" s="29">
        <v>11.7</v>
      </c>
      <c r="G58" s="260">
        <f>F58/E58*100%</f>
        <v>0.58499999999999996</v>
      </c>
      <c r="H58" s="15">
        <v>883224.35</v>
      </c>
      <c r="I58" s="255">
        <v>883224.35</v>
      </c>
      <c r="J58" s="252"/>
      <c r="K58" s="252"/>
      <c r="L58" s="252"/>
    </row>
    <row r="59" spans="1:12" s="125" customFormat="1" ht="45" customHeight="1" x14ac:dyDescent="0.25">
      <c r="A59" s="126"/>
      <c r="B59" s="59" t="s">
        <v>116</v>
      </c>
      <c r="C59" s="59"/>
      <c r="D59" s="59"/>
      <c r="E59" s="59"/>
      <c r="F59" s="60"/>
      <c r="G59" s="132"/>
      <c r="H59" s="129">
        <f>H55</f>
        <v>1140963.95</v>
      </c>
      <c r="I59" s="61">
        <f>I55</f>
        <v>1140963.95</v>
      </c>
      <c r="J59" s="119"/>
      <c r="K59" s="119"/>
      <c r="L59" s="120">
        <f>(L55)/1</f>
        <v>38.888888888888893</v>
      </c>
    </row>
    <row r="60" spans="1:12" ht="44.45" customHeight="1" x14ac:dyDescent="0.25">
      <c r="A60" s="9" t="s">
        <v>53</v>
      </c>
      <c r="B60" s="11" t="s">
        <v>56</v>
      </c>
      <c r="C60" s="11" t="s">
        <v>1</v>
      </c>
      <c r="D60" s="11" t="s">
        <v>1</v>
      </c>
      <c r="E60" s="11" t="s">
        <v>1</v>
      </c>
      <c r="F60" s="100" t="s">
        <v>1</v>
      </c>
      <c r="G60" s="103" t="s">
        <v>1</v>
      </c>
      <c r="H60" s="31" t="s">
        <v>1</v>
      </c>
      <c r="I60" s="11" t="s">
        <v>1</v>
      </c>
      <c r="J60" s="33" t="s">
        <v>1</v>
      </c>
      <c r="K60" s="33" t="s">
        <v>1</v>
      </c>
      <c r="L60" s="33" t="s">
        <v>1</v>
      </c>
    </row>
    <row r="61" spans="1:12" ht="44.45" customHeight="1" x14ac:dyDescent="0.25">
      <c r="A61" s="9"/>
      <c r="B61" s="11" t="s">
        <v>58</v>
      </c>
      <c r="C61" s="11" t="s">
        <v>1</v>
      </c>
      <c r="D61" s="11" t="s">
        <v>1</v>
      </c>
      <c r="E61" s="11" t="s">
        <v>1</v>
      </c>
      <c r="F61" s="100" t="s">
        <v>1</v>
      </c>
      <c r="G61" s="38" t="s">
        <v>1</v>
      </c>
      <c r="H61" s="36" t="s">
        <v>1</v>
      </c>
      <c r="I61" s="11" t="s">
        <v>1</v>
      </c>
      <c r="J61" s="33" t="s">
        <v>1</v>
      </c>
      <c r="K61" s="33" t="s">
        <v>1</v>
      </c>
      <c r="L61" s="33" t="s">
        <v>1</v>
      </c>
    </row>
    <row r="62" spans="1:12" ht="44.45" customHeight="1" x14ac:dyDescent="0.25">
      <c r="A62" s="9"/>
      <c r="B62" s="11" t="s">
        <v>128</v>
      </c>
      <c r="C62" s="11"/>
      <c r="D62" s="11"/>
      <c r="E62" s="11"/>
      <c r="F62" s="12"/>
      <c r="G62" s="19"/>
      <c r="H62" s="15"/>
      <c r="I62" s="15"/>
      <c r="J62" s="33"/>
      <c r="K62" s="33"/>
      <c r="L62" s="33" t="s">
        <v>1</v>
      </c>
    </row>
    <row r="63" spans="1:12" ht="44.45" customHeight="1" x14ac:dyDescent="0.25">
      <c r="A63" s="186" t="s">
        <v>54</v>
      </c>
      <c r="B63" s="198" t="s">
        <v>207</v>
      </c>
      <c r="C63" s="201"/>
      <c r="D63" s="201"/>
      <c r="E63" s="201"/>
      <c r="F63" s="216"/>
      <c r="G63" s="230">
        <v>1</v>
      </c>
      <c r="H63" s="231">
        <f>H64</f>
        <v>8637.7800000000007</v>
      </c>
      <c r="I63" s="231">
        <f>I64</f>
        <v>8637.7800000000007</v>
      </c>
      <c r="J63" s="223">
        <f>I63/H63*100%</f>
        <v>1</v>
      </c>
      <c r="K63" s="223">
        <v>1</v>
      </c>
      <c r="L63" s="223">
        <v>100</v>
      </c>
    </row>
    <row r="64" spans="1:12" ht="282.75" customHeight="1" x14ac:dyDescent="0.25">
      <c r="A64" s="186" t="s">
        <v>229</v>
      </c>
      <c r="B64" s="187" t="s">
        <v>208</v>
      </c>
      <c r="C64" s="187" t="s">
        <v>251</v>
      </c>
      <c r="D64" s="189" t="s">
        <v>31</v>
      </c>
      <c r="E64" s="189">
        <v>1</v>
      </c>
      <c r="F64" s="100">
        <v>1</v>
      </c>
      <c r="G64" s="38">
        <v>1</v>
      </c>
      <c r="H64" s="36">
        <v>8637.7800000000007</v>
      </c>
      <c r="I64" s="194">
        <v>8637.7800000000007</v>
      </c>
      <c r="J64" s="188">
        <f>I64/H64*100%</f>
        <v>1</v>
      </c>
      <c r="K64" s="187">
        <v>1</v>
      </c>
      <c r="L64" s="187" t="s">
        <v>1</v>
      </c>
    </row>
    <row r="65" spans="1:12" ht="44.45" customHeight="1" x14ac:dyDescent="0.25">
      <c r="A65" s="9" t="s">
        <v>173</v>
      </c>
      <c r="B65" s="198" t="s">
        <v>59</v>
      </c>
      <c r="C65" s="201"/>
      <c r="D65" s="201"/>
      <c r="E65" s="201"/>
      <c r="F65" s="216"/>
      <c r="G65" s="230">
        <f>G66+G67+G68+G69</f>
        <v>4.1399999999999997</v>
      </c>
      <c r="H65" s="231">
        <f>H66+H67+H68+H69</f>
        <v>1680729.48</v>
      </c>
      <c r="I65" s="231">
        <f>I66+I67+I68+I69</f>
        <v>1593255.73</v>
      </c>
      <c r="J65" s="223">
        <f>I65/H65*100%</f>
        <v>0.94795489039675795</v>
      </c>
      <c r="K65" s="223">
        <f>G65/J65</f>
        <v>4.3672964208953449</v>
      </c>
      <c r="L65" s="223">
        <f>K65/4*100</f>
        <v>109.18241052238362</v>
      </c>
    </row>
    <row r="66" spans="1:12" ht="84" customHeight="1" x14ac:dyDescent="0.25">
      <c r="A66" s="211" t="s">
        <v>230</v>
      </c>
      <c r="B66" s="212" t="s">
        <v>209</v>
      </c>
      <c r="C66" s="187" t="s">
        <v>252</v>
      </c>
      <c r="D66" s="187" t="s">
        <v>63</v>
      </c>
      <c r="E66" s="189">
        <v>34.5</v>
      </c>
      <c r="F66" s="100">
        <v>34.5</v>
      </c>
      <c r="G66" s="38">
        <v>1</v>
      </c>
      <c r="H66" s="36">
        <v>93586.01</v>
      </c>
      <c r="I66" s="96">
        <v>59986.01</v>
      </c>
      <c r="J66" s="210" t="s">
        <v>1</v>
      </c>
      <c r="K66" s="210" t="s">
        <v>1</v>
      </c>
      <c r="L66" s="210" t="s">
        <v>1</v>
      </c>
    </row>
    <row r="67" spans="1:12" ht="103.5" customHeight="1" x14ac:dyDescent="0.25">
      <c r="A67" s="314"/>
      <c r="B67" s="18" t="s">
        <v>270</v>
      </c>
      <c r="C67" s="187" t="s">
        <v>254</v>
      </c>
      <c r="D67" s="187" t="s">
        <v>31</v>
      </c>
      <c r="E67" s="100">
        <v>8</v>
      </c>
      <c r="F67" s="100">
        <v>7</v>
      </c>
      <c r="G67" s="26">
        <v>1.1399999999999999</v>
      </c>
      <c r="H67" s="32">
        <v>549992</v>
      </c>
      <c r="I67" s="56">
        <v>549992</v>
      </c>
      <c r="J67" s="210" t="s">
        <v>1</v>
      </c>
      <c r="K67" s="210" t="s">
        <v>1</v>
      </c>
      <c r="L67" s="193" t="s">
        <v>1</v>
      </c>
    </row>
    <row r="68" spans="1:12" ht="127.5" customHeight="1" x14ac:dyDescent="0.25">
      <c r="A68" s="315"/>
      <c r="B68" s="19" t="s">
        <v>271</v>
      </c>
      <c r="C68" s="88" t="s">
        <v>255</v>
      </c>
      <c r="D68" s="88" t="s">
        <v>31</v>
      </c>
      <c r="E68" s="100">
        <v>7</v>
      </c>
      <c r="F68" s="100">
        <v>7</v>
      </c>
      <c r="G68" s="26">
        <v>1</v>
      </c>
      <c r="H68" s="32">
        <v>199498.75</v>
      </c>
      <c r="I68" s="56">
        <v>199498.75</v>
      </c>
      <c r="J68" s="210" t="s">
        <v>1</v>
      </c>
      <c r="K68" s="210" t="s">
        <v>1</v>
      </c>
      <c r="L68" s="83" t="s">
        <v>1</v>
      </c>
    </row>
    <row r="69" spans="1:12" ht="127.5" customHeight="1" x14ac:dyDescent="0.25">
      <c r="A69" s="249"/>
      <c r="B69" s="18" t="s">
        <v>272</v>
      </c>
      <c r="C69" s="252" t="s">
        <v>292</v>
      </c>
      <c r="D69" s="252" t="s">
        <v>63</v>
      </c>
      <c r="E69" s="250">
        <v>1.4</v>
      </c>
      <c r="F69" s="100">
        <v>1.4</v>
      </c>
      <c r="G69" s="38">
        <v>1</v>
      </c>
      <c r="H69" s="36">
        <v>837652.72</v>
      </c>
      <c r="I69" s="255">
        <v>783778.97</v>
      </c>
      <c r="J69" s="252" t="s">
        <v>1</v>
      </c>
      <c r="K69" s="252" t="s">
        <v>1</v>
      </c>
      <c r="L69" s="252" t="s">
        <v>1</v>
      </c>
    </row>
    <row r="70" spans="1:12" ht="92.45" customHeight="1" x14ac:dyDescent="0.25">
      <c r="A70" s="9" t="s">
        <v>174</v>
      </c>
      <c r="B70" s="11" t="s">
        <v>133</v>
      </c>
      <c r="C70" s="11"/>
      <c r="D70" s="11"/>
      <c r="E70" s="11"/>
      <c r="F70" s="12"/>
      <c r="G70" s="35"/>
      <c r="H70" s="36"/>
      <c r="I70" s="14"/>
      <c r="J70" s="39"/>
      <c r="K70" s="39"/>
      <c r="L70" s="39" t="s">
        <v>1</v>
      </c>
    </row>
    <row r="71" spans="1:12" ht="111.75" customHeight="1" x14ac:dyDescent="0.25">
      <c r="A71" s="9" t="s">
        <v>175</v>
      </c>
      <c r="B71" s="198" t="s">
        <v>117</v>
      </c>
      <c r="C71" s="201"/>
      <c r="D71" s="201"/>
      <c r="E71" s="201"/>
      <c r="F71" s="216"/>
      <c r="G71" s="232">
        <v>1.79</v>
      </c>
      <c r="H71" s="233">
        <f>H72+H73</f>
        <v>3953519.5</v>
      </c>
      <c r="I71" s="245">
        <f>I72+I73</f>
        <v>3462428.37</v>
      </c>
      <c r="J71" s="229">
        <f>I71/H71</f>
        <v>0.87578380984335602</v>
      </c>
      <c r="K71" s="229">
        <f>G71/J71</f>
        <v>2.0438834103591867</v>
      </c>
      <c r="L71" s="229">
        <f>K71/2*100</f>
        <v>102.19417051795934</v>
      </c>
    </row>
    <row r="72" spans="1:12" ht="140.25" customHeight="1" x14ac:dyDescent="0.25">
      <c r="A72" s="9" t="s">
        <v>231</v>
      </c>
      <c r="B72" s="70" t="s">
        <v>97</v>
      </c>
      <c r="C72" s="24" t="s">
        <v>105</v>
      </c>
      <c r="D72" s="24" t="s">
        <v>60</v>
      </c>
      <c r="E72" s="11">
        <v>5</v>
      </c>
      <c r="F72" s="55">
        <v>5</v>
      </c>
      <c r="G72" s="38">
        <v>1</v>
      </c>
      <c r="H72" s="36">
        <v>226051.58</v>
      </c>
      <c r="I72" s="81">
        <v>117690.24000000001</v>
      </c>
      <c r="J72" s="24"/>
      <c r="K72" s="24"/>
      <c r="L72" s="24" t="s">
        <v>1</v>
      </c>
    </row>
    <row r="73" spans="1:12" ht="149.25" customHeight="1" x14ac:dyDescent="0.25">
      <c r="A73" s="156" t="s">
        <v>232</v>
      </c>
      <c r="B73" s="155" t="s">
        <v>98</v>
      </c>
      <c r="C73" s="24" t="s">
        <v>77</v>
      </c>
      <c r="D73" s="24" t="s">
        <v>60</v>
      </c>
      <c r="E73" s="11">
        <v>100</v>
      </c>
      <c r="F73" s="100">
        <v>79</v>
      </c>
      <c r="G73" s="38">
        <v>0.79</v>
      </c>
      <c r="H73" s="36">
        <v>3727467.92</v>
      </c>
      <c r="I73" s="56">
        <v>3344738.13</v>
      </c>
      <c r="J73" s="43">
        <f>I73/H73</f>
        <v>0.89732177493830712</v>
      </c>
      <c r="K73" s="14">
        <v>1</v>
      </c>
      <c r="L73" s="14" t="s">
        <v>1</v>
      </c>
    </row>
    <row r="74" spans="1:12" s="125" customFormat="1" ht="101.25" customHeight="1" x14ac:dyDescent="0.25">
      <c r="A74" s="126"/>
      <c r="B74" s="59" t="s">
        <v>75</v>
      </c>
      <c r="C74" s="59"/>
      <c r="D74" s="59"/>
      <c r="E74" s="59"/>
      <c r="F74" s="58" t="s">
        <v>94</v>
      </c>
      <c r="G74" s="62"/>
      <c r="H74" s="129">
        <f>H65+H71+H63</f>
        <v>5642886.7600000007</v>
      </c>
      <c r="I74" s="129">
        <f>I65+I71+I63</f>
        <v>5064321.88</v>
      </c>
      <c r="J74" s="129">
        <f>J65+J71</f>
        <v>1.823738700240114</v>
      </c>
      <c r="K74" s="129">
        <f>K65+K71</f>
        <v>6.4111798312545316</v>
      </c>
      <c r="L74" s="129">
        <f>(L71+L65)/2</f>
        <v>105.68829052017148</v>
      </c>
    </row>
    <row r="75" spans="1:12" s="125" customFormat="1" ht="122.25" customHeight="1" x14ac:dyDescent="0.25">
      <c r="A75" s="40"/>
      <c r="B75" s="147" t="s">
        <v>143</v>
      </c>
      <c r="C75" s="147"/>
      <c r="D75" s="147"/>
      <c r="E75" s="147"/>
      <c r="F75" s="148"/>
      <c r="G75" s="150"/>
      <c r="H75" s="42"/>
      <c r="I75" s="56"/>
      <c r="J75" s="56"/>
      <c r="K75" s="56"/>
      <c r="L75" s="151"/>
    </row>
    <row r="76" spans="1:12" ht="93" customHeight="1" x14ac:dyDescent="0.25">
      <c r="A76" s="68" t="s">
        <v>76</v>
      </c>
      <c r="B76" s="76" t="s">
        <v>142</v>
      </c>
      <c r="C76" s="72"/>
      <c r="D76" s="72"/>
      <c r="E76" s="72"/>
      <c r="F76" s="66"/>
      <c r="G76" s="104"/>
      <c r="H76" s="161"/>
      <c r="I76" s="159"/>
      <c r="J76" s="65"/>
      <c r="K76" s="65"/>
      <c r="L76" s="65"/>
    </row>
    <row r="77" spans="1:12" ht="83.25" customHeight="1" x14ac:dyDescent="0.25">
      <c r="A77" s="68" t="s">
        <v>176</v>
      </c>
      <c r="B77" s="204" t="s">
        <v>145</v>
      </c>
      <c r="C77" s="234"/>
      <c r="D77" s="201"/>
      <c r="E77" s="235"/>
      <c r="F77" s="236"/>
      <c r="G77" s="237">
        <f>SUM(G78:G89)</f>
        <v>18.28</v>
      </c>
      <c r="H77" s="238">
        <f>H78+H79+H80+H81+H82+H83+H84+H85+H86+H87+H89+H88</f>
        <v>42347384.810000002</v>
      </c>
      <c r="I77" s="213">
        <f>I78+I79+I80+I81+I82+I83+I84+I85+I86+I87+I89+I88</f>
        <v>42264670.879999995</v>
      </c>
      <c r="J77" s="223">
        <f>I77/H77</f>
        <v>0.99804677596099212</v>
      </c>
      <c r="K77" s="223">
        <f>G77/J77</f>
        <v>18.315774811655182</v>
      </c>
      <c r="L77" s="223">
        <f>K77/11*100</f>
        <v>166.50704374231984</v>
      </c>
    </row>
    <row r="78" spans="1:12" s="124" customFormat="1" ht="129" customHeight="1" x14ac:dyDescent="0.25">
      <c r="A78" s="310" t="s">
        <v>177</v>
      </c>
      <c r="B78" s="305" t="s">
        <v>99</v>
      </c>
      <c r="C78" s="101" t="s">
        <v>88</v>
      </c>
      <c r="D78" s="193" t="s">
        <v>32</v>
      </c>
      <c r="E78" s="162">
        <v>3</v>
      </c>
      <c r="F78" s="162">
        <v>2</v>
      </c>
      <c r="G78" s="102">
        <v>0.67</v>
      </c>
      <c r="H78" s="122">
        <v>127700</v>
      </c>
      <c r="I78" s="56">
        <v>127700</v>
      </c>
      <c r="J78" s="39"/>
      <c r="K78" s="39"/>
      <c r="L78" s="39" t="s">
        <v>1</v>
      </c>
    </row>
    <row r="79" spans="1:12" s="124" customFormat="1" ht="129" customHeight="1" x14ac:dyDescent="0.25">
      <c r="A79" s="311"/>
      <c r="B79" s="307"/>
      <c r="C79" s="101" t="s">
        <v>89</v>
      </c>
      <c r="D79" s="193" t="s">
        <v>32</v>
      </c>
      <c r="E79" s="153">
        <v>10</v>
      </c>
      <c r="F79" s="170" t="s">
        <v>293</v>
      </c>
      <c r="G79" s="163">
        <v>1.7</v>
      </c>
      <c r="H79" s="42">
        <v>0</v>
      </c>
      <c r="I79" s="96">
        <v>0</v>
      </c>
      <c r="J79" s="37"/>
      <c r="K79" s="37"/>
      <c r="L79" s="37"/>
    </row>
    <row r="80" spans="1:12" s="124" customFormat="1" ht="129" customHeight="1" x14ac:dyDescent="0.25">
      <c r="A80" s="312"/>
      <c r="B80" s="306"/>
      <c r="C80" s="101" t="s">
        <v>90</v>
      </c>
      <c r="D80" s="187" t="s">
        <v>132</v>
      </c>
      <c r="E80" s="153">
        <v>14</v>
      </c>
      <c r="F80" s="162">
        <v>10.64</v>
      </c>
      <c r="G80" s="163">
        <v>0.76</v>
      </c>
      <c r="H80" s="42">
        <v>0</v>
      </c>
      <c r="I80" s="96">
        <v>0</v>
      </c>
      <c r="J80" s="37"/>
      <c r="K80" s="37"/>
      <c r="L80" s="37"/>
    </row>
    <row r="81" spans="1:12" s="124" customFormat="1" ht="162" customHeight="1" x14ac:dyDescent="0.25">
      <c r="A81" s="310" t="s">
        <v>179</v>
      </c>
      <c r="B81" s="303" t="s">
        <v>100</v>
      </c>
      <c r="C81" s="203" t="s">
        <v>146</v>
      </c>
      <c r="D81" s="187" t="s">
        <v>32</v>
      </c>
      <c r="E81" s="153">
        <v>7</v>
      </c>
      <c r="F81" s="162">
        <v>7</v>
      </c>
      <c r="G81" s="163">
        <v>1</v>
      </c>
      <c r="H81" s="42">
        <v>15886746.1</v>
      </c>
      <c r="I81" s="96">
        <v>15834624.76</v>
      </c>
      <c r="J81" s="37"/>
      <c r="K81" s="37"/>
      <c r="L81" s="37" t="s">
        <v>1</v>
      </c>
    </row>
    <row r="82" spans="1:12" s="124" customFormat="1" ht="162" customHeight="1" x14ac:dyDescent="0.25">
      <c r="A82" s="312"/>
      <c r="B82" s="304"/>
      <c r="C82" s="203" t="s">
        <v>91</v>
      </c>
      <c r="D82" s="187" t="s">
        <v>34</v>
      </c>
      <c r="E82" s="153">
        <v>1720.6</v>
      </c>
      <c r="F82" s="162">
        <v>1720.6</v>
      </c>
      <c r="G82" s="163">
        <v>1</v>
      </c>
      <c r="H82" s="42">
        <v>0</v>
      </c>
      <c r="I82" s="96">
        <v>0</v>
      </c>
      <c r="J82" s="37"/>
      <c r="K82" s="37"/>
      <c r="L82" s="37"/>
    </row>
    <row r="83" spans="1:12" s="124" customFormat="1" ht="139.5" customHeight="1" x14ac:dyDescent="0.25">
      <c r="A83" s="310" t="s">
        <v>180</v>
      </c>
      <c r="B83" s="305" t="s">
        <v>101</v>
      </c>
      <c r="C83" s="203" t="s">
        <v>92</v>
      </c>
      <c r="D83" s="187" t="s">
        <v>30</v>
      </c>
      <c r="E83" s="153">
        <v>5</v>
      </c>
      <c r="F83" s="162">
        <v>10.76</v>
      </c>
      <c r="G83" s="163">
        <v>2.15</v>
      </c>
      <c r="H83" s="42">
        <v>23578980.68</v>
      </c>
      <c r="I83" s="96">
        <v>23549178.68</v>
      </c>
      <c r="J83" s="37"/>
      <c r="K83" s="37"/>
      <c r="L83" s="37" t="s">
        <v>1</v>
      </c>
    </row>
    <row r="84" spans="1:12" s="124" customFormat="1" ht="139.5" customHeight="1" x14ac:dyDescent="0.25">
      <c r="A84" s="312"/>
      <c r="B84" s="306"/>
      <c r="C84" s="203" t="s">
        <v>147</v>
      </c>
      <c r="D84" s="187" t="s">
        <v>31</v>
      </c>
      <c r="E84" s="153">
        <v>1</v>
      </c>
      <c r="F84" s="162">
        <v>1</v>
      </c>
      <c r="G84" s="163">
        <v>1</v>
      </c>
      <c r="H84" s="42">
        <v>0</v>
      </c>
      <c r="I84" s="96">
        <v>0</v>
      </c>
      <c r="J84" s="37"/>
      <c r="K84" s="37"/>
      <c r="L84" s="37"/>
    </row>
    <row r="85" spans="1:12" s="124" customFormat="1" ht="139.5" customHeight="1" x14ac:dyDescent="0.25">
      <c r="A85" s="192" t="s">
        <v>181</v>
      </c>
      <c r="B85" s="196" t="s">
        <v>118</v>
      </c>
      <c r="C85" s="203" t="s">
        <v>288</v>
      </c>
      <c r="D85" s="187" t="s">
        <v>30</v>
      </c>
      <c r="E85" s="153">
        <v>100</v>
      </c>
      <c r="F85" s="162">
        <v>0</v>
      </c>
      <c r="G85" s="163">
        <v>0</v>
      </c>
      <c r="H85" s="42">
        <v>72.319999999999993</v>
      </c>
      <c r="I85" s="96">
        <v>0</v>
      </c>
      <c r="J85" s="37"/>
      <c r="K85" s="37"/>
      <c r="L85" s="37"/>
    </row>
    <row r="86" spans="1:12" s="124" customFormat="1" ht="213.75" customHeight="1" x14ac:dyDescent="0.25">
      <c r="A86" s="192" t="s">
        <v>182</v>
      </c>
      <c r="B86" s="196" t="s">
        <v>273</v>
      </c>
      <c r="C86" s="205" t="s">
        <v>144</v>
      </c>
      <c r="D86" s="187" t="s">
        <v>30</v>
      </c>
      <c r="E86" s="195">
        <v>100</v>
      </c>
      <c r="F86" s="87">
        <v>100</v>
      </c>
      <c r="G86" s="149">
        <v>1</v>
      </c>
      <c r="H86" s="42">
        <v>1000000</v>
      </c>
      <c r="I86" s="202">
        <v>1000000</v>
      </c>
      <c r="J86" s="37"/>
      <c r="K86" s="37"/>
      <c r="L86" s="37" t="s">
        <v>1</v>
      </c>
    </row>
    <row r="87" spans="1:12" s="124" customFormat="1" ht="90" customHeight="1" x14ac:dyDescent="0.25">
      <c r="A87" s="192" t="s">
        <v>183</v>
      </c>
      <c r="B87" s="196" t="s">
        <v>210</v>
      </c>
      <c r="C87" s="203" t="s">
        <v>287</v>
      </c>
      <c r="D87" s="187" t="s">
        <v>30</v>
      </c>
      <c r="E87" s="153">
        <v>100</v>
      </c>
      <c r="F87" s="162">
        <v>100</v>
      </c>
      <c r="G87" s="163">
        <v>1</v>
      </c>
      <c r="H87" s="42">
        <v>250887</v>
      </c>
      <c r="I87" s="96">
        <v>250887</v>
      </c>
      <c r="J87" s="37"/>
      <c r="K87" s="37"/>
      <c r="L87" s="37"/>
    </row>
    <row r="88" spans="1:12" s="124" customFormat="1" ht="246" customHeight="1" x14ac:dyDescent="0.25">
      <c r="A88" s="253"/>
      <c r="B88" s="251" t="s">
        <v>274</v>
      </c>
      <c r="C88" s="203" t="s">
        <v>289</v>
      </c>
      <c r="D88" s="259" t="s">
        <v>30</v>
      </c>
      <c r="E88" s="153">
        <v>100</v>
      </c>
      <c r="F88" s="162">
        <v>100</v>
      </c>
      <c r="G88" s="163">
        <v>1</v>
      </c>
      <c r="H88" s="42">
        <v>874285.71</v>
      </c>
      <c r="I88" s="255">
        <v>873567.44</v>
      </c>
      <c r="J88" s="37"/>
      <c r="K88" s="37"/>
      <c r="L88" s="37"/>
    </row>
    <row r="89" spans="1:12" s="124" customFormat="1" ht="169.5" customHeight="1" x14ac:dyDescent="0.25">
      <c r="A89" s="192" t="s">
        <v>184</v>
      </c>
      <c r="B89" s="196" t="s">
        <v>102</v>
      </c>
      <c r="C89" s="203" t="s">
        <v>152</v>
      </c>
      <c r="D89" s="187" t="s">
        <v>153</v>
      </c>
      <c r="E89" s="153">
        <v>5</v>
      </c>
      <c r="F89" s="162">
        <v>35</v>
      </c>
      <c r="G89" s="163">
        <v>7</v>
      </c>
      <c r="H89" s="42">
        <v>628713</v>
      </c>
      <c r="I89" s="96">
        <v>628713</v>
      </c>
      <c r="J89" s="37"/>
      <c r="K89" s="37"/>
      <c r="L89" s="37" t="s">
        <v>1</v>
      </c>
    </row>
    <row r="90" spans="1:12" s="124" customFormat="1" ht="108" customHeight="1" x14ac:dyDescent="0.25">
      <c r="A90" s="192"/>
      <c r="B90" s="196" t="s">
        <v>134</v>
      </c>
      <c r="C90" s="203"/>
      <c r="D90" s="187"/>
      <c r="E90" s="195"/>
      <c r="F90" s="82"/>
      <c r="G90" s="207">
        <f>G93+G94+G95+G96+G97+G99+G100+G103+G92</f>
        <v>9</v>
      </c>
      <c r="H90" s="161">
        <f>H91</f>
        <v>42878931.460000001</v>
      </c>
      <c r="I90" s="160">
        <f>I91</f>
        <v>42739960.199999996</v>
      </c>
      <c r="J90" s="123">
        <f>I90/H90*100%</f>
        <v>0.99675898500106874</v>
      </c>
      <c r="K90" s="123">
        <f>G90/J90</f>
        <v>9.0292639799884515</v>
      </c>
      <c r="L90" s="123">
        <f>K90/9*100</f>
        <v>100.325155333205</v>
      </c>
    </row>
    <row r="91" spans="1:12" ht="104.25" customHeight="1" x14ac:dyDescent="0.25">
      <c r="A91" s="40" t="s">
        <v>185</v>
      </c>
      <c r="B91" s="206" t="s">
        <v>119</v>
      </c>
      <c r="C91" s="239"/>
      <c r="D91" s="201"/>
      <c r="E91" s="240"/>
      <c r="F91" s="241"/>
      <c r="G91" s="242"/>
      <c r="H91" s="238">
        <f>H93+H96+H97+H99+H103+H102+H98</f>
        <v>42878931.460000001</v>
      </c>
      <c r="I91" s="262">
        <f>I93+I96+I97+I99+I103+I102+I98</f>
        <v>42739960.199999996</v>
      </c>
      <c r="J91" s="227"/>
      <c r="K91" s="227"/>
      <c r="L91" s="227"/>
    </row>
    <row r="92" spans="1:12" s="124" customFormat="1" ht="150.75" customHeight="1" x14ac:dyDescent="0.25">
      <c r="A92" s="192" t="s">
        <v>186</v>
      </c>
      <c r="B92" s="196" t="s">
        <v>211</v>
      </c>
      <c r="C92" s="203" t="s">
        <v>260</v>
      </c>
      <c r="D92" s="187" t="s">
        <v>30</v>
      </c>
      <c r="E92" s="153">
        <v>100</v>
      </c>
      <c r="F92" s="164">
        <v>100</v>
      </c>
      <c r="G92" s="165">
        <v>1</v>
      </c>
      <c r="H92" s="165">
        <v>0</v>
      </c>
      <c r="I92" s="263">
        <v>0</v>
      </c>
      <c r="J92" s="37"/>
      <c r="K92" s="37"/>
      <c r="L92" s="37"/>
    </row>
    <row r="93" spans="1:12" s="124" customFormat="1" ht="194.25" customHeight="1" x14ac:dyDescent="0.25">
      <c r="A93" s="310" t="s">
        <v>187</v>
      </c>
      <c r="B93" s="305" t="s">
        <v>101</v>
      </c>
      <c r="C93" s="187" t="s">
        <v>7</v>
      </c>
      <c r="D93" s="37" t="s">
        <v>30</v>
      </c>
      <c r="E93" s="101">
        <v>100</v>
      </c>
      <c r="F93" s="162">
        <v>100</v>
      </c>
      <c r="G93" s="163">
        <v>1</v>
      </c>
      <c r="H93" s="42">
        <v>9606212.1099999994</v>
      </c>
      <c r="I93" s="96">
        <v>9467240.8499999996</v>
      </c>
      <c r="J93" s="37"/>
      <c r="K93" s="37"/>
      <c r="L93" s="37"/>
    </row>
    <row r="94" spans="1:12" s="124" customFormat="1" ht="194.25" customHeight="1" x14ac:dyDescent="0.25">
      <c r="A94" s="311"/>
      <c r="B94" s="307"/>
      <c r="C94" s="187" t="s">
        <v>135</v>
      </c>
      <c r="D94" s="37" t="s">
        <v>30</v>
      </c>
      <c r="E94" s="174">
        <v>100</v>
      </c>
      <c r="F94" s="162">
        <v>100</v>
      </c>
      <c r="G94" s="163">
        <v>1</v>
      </c>
      <c r="H94" s="42"/>
      <c r="I94" s="187"/>
      <c r="J94" s="37"/>
      <c r="K94" s="37"/>
      <c r="L94" s="37"/>
    </row>
    <row r="95" spans="1:12" s="124" customFormat="1" ht="194.25" customHeight="1" x14ac:dyDescent="0.25">
      <c r="A95" s="312"/>
      <c r="B95" s="306"/>
      <c r="C95" s="187" t="s">
        <v>136</v>
      </c>
      <c r="D95" s="37" t="s">
        <v>30</v>
      </c>
      <c r="E95" s="174">
        <v>100</v>
      </c>
      <c r="F95" s="164">
        <v>100</v>
      </c>
      <c r="G95" s="165">
        <v>1</v>
      </c>
      <c r="H95" s="42"/>
      <c r="I95" s="187"/>
      <c r="J95" s="37"/>
      <c r="K95" s="37"/>
      <c r="L95" s="37"/>
    </row>
    <row r="96" spans="1:12" s="124" customFormat="1" ht="169.5" customHeight="1" x14ac:dyDescent="0.25">
      <c r="A96" s="192" t="s">
        <v>188</v>
      </c>
      <c r="B96" s="196" t="s">
        <v>275</v>
      </c>
      <c r="C96" s="203" t="s">
        <v>141</v>
      </c>
      <c r="D96" s="187" t="s">
        <v>137</v>
      </c>
      <c r="E96" s="153">
        <v>13</v>
      </c>
      <c r="F96" s="164">
        <v>13</v>
      </c>
      <c r="G96" s="165">
        <v>1</v>
      </c>
      <c r="H96" s="42">
        <v>11712475.23</v>
      </c>
      <c r="I96" s="96">
        <v>11712475.23</v>
      </c>
      <c r="J96" s="37"/>
      <c r="K96" s="37"/>
      <c r="L96" s="37"/>
    </row>
    <row r="97" spans="1:12" s="124" customFormat="1" ht="102" customHeight="1" x14ac:dyDescent="0.25">
      <c r="A97" s="192" t="s">
        <v>189</v>
      </c>
      <c r="B97" s="196" t="s">
        <v>120</v>
      </c>
      <c r="C97" s="203" t="s">
        <v>138</v>
      </c>
      <c r="D97" s="187" t="s">
        <v>137</v>
      </c>
      <c r="E97" s="153">
        <v>3</v>
      </c>
      <c r="F97" s="162">
        <v>3</v>
      </c>
      <c r="G97" s="163">
        <v>1</v>
      </c>
      <c r="H97" s="42">
        <v>240000</v>
      </c>
      <c r="I97" s="96">
        <v>240000</v>
      </c>
      <c r="J97" s="37"/>
      <c r="K97" s="37"/>
      <c r="L97" s="37"/>
    </row>
    <row r="98" spans="1:12" s="124" customFormat="1" ht="102" customHeight="1" x14ac:dyDescent="0.25">
      <c r="A98" s="253"/>
      <c r="B98" s="251" t="s">
        <v>276</v>
      </c>
      <c r="C98" s="203" t="s">
        <v>256</v>
      </c>
      <c r="D98" s="252" t="s">
        <v>60</v>
      </c>
      <c r="E98" s="153">
        <v>100</v>
      </c>
      <c r="F98" s="162">
        <v>100</v>
      </c>
      <c r="G98" s="163">
        <v>1</v>
      </c>
      <c r="H98" s="42">
        <v>1460269.12</v>
      </c>
      <c r="I98" s="255">
        <v>1460269.12</v>
      </c>
      <c r="J98" s="37"/>
      <c r="K98" s="37"/>
      <c r="L98" s="37"/>
    </row>
    <row r="99" spans="1:12" s="124" customFormat="1" ht="165.75" customHeight="1" x14ac:dyDescent="0.25">
      <c r="A99" s="310" t="s">
        <v>233</v>
      </c>
      <c r="B99" s="305" t="s">
        <v>121</v>
      </c>
      <c r="C99" s="203" t="s">
        <v>139</v>
      </c>
      <c r="D99" s="187" t="s">
        <v>31</v>
      </c>
      <c r="E99" s="153">
        <v>1.1100000000000001</v>
      </c>
      <c r="F99" s="162">
        <v>1.1100000000000001</v>
      </c>
      <c r="G99" s="167">
        <v>1</v>
      </c>
      <c r="H99" s="42">
        <v>19833975</v>
      </c>
      <c r="I99" s="96">
        <v>19833975</v>
      </c>
      <c r="J99" s="37"/>
      <c r="K99" s="37"/>
      <c r="L99" s="37"/>
    </row>
    <row r="100" spans="1:12" s="124" customFormat="1" ht="165.75" customHeight="1" x14ac:dyDescent="0.25">
      <c r="A100" s="311"/>
      <c r="B100" s="307"/>
      <c r="C100" s="308" t="s">
        <v>140</v>
      </c>
      <c r="D100" s="288" t="s">
        <v>31</v>
      </c>
      <c r="E100" s="301">
        <v>0</v>
      </c>
      <c r="F100" s="301">
        <v>0</v>
      </c>
      <c r="G100" s="288">
        <v>1</v>
      </c>
      <c r="H100" s="286"/>
      <c r="I100" s="291"/>
      <c r="J100" s="288"/>
      <c r="K100" s="288"/>
      <c r="L100" s="288"/>
    </row>
    <row r="101" spans="1:12" s="124" customFormat="1" ht="24.75" customHeight="1" x14ac:dyDescent="0.25">
      <c r="A101" s="312"/>
      <c r="B101" s="306"/>
      <c r="C101" s="309"/>
      <c r="D101" s="290"/>
      <c r="E101" s="302"/>
      <c r="F101" s="302"/>
      <c r="G101" s="290"/>
      <c r="H101" s="287"/>
      <c r="I101" s="293"/>
      <c r="J101" s="290"/>
      <c r="K101" s="290"/>
      <c r="L101" s="290"/>
    </row>
    <row r="102" spans="1:12" s="124" customFormat="1" ht="118.5" customHeight="1" x14ac:dyDescent="0.25">
      <c r="A102" s="192" t="s">
        <v>234</v>
      </c>
      <c r="B102" s="196" t="s">
        <v>212</v>
      </c>
      <c r="C102" s="203" t="s">
        <v>257</v>
      </c>
      <c r="D102" s="187" t="s">
        <v>137</v>
      </c>
      <c r="E102" s="153">
        <v>1</v>
      </c>
      <c r="F102" s="162">
        <v>1</v>
      </c>
      <c r="G102" s="163">
        <v>1</v>
      </c>
      <c r="H102" s="42">
        <v>0</v>
      </c>
      <c r="I102" s="56">
        <v>0</v>
      </c>
      <c r="J102" s="37"/>
      <c r="K102" s="37"/>
      <c r="L102" s="37"/>
    </row>
    <row r="103" spans="1:12" s="124" customFormat="1" ht="118.5" customHeight="1" x14ac:dyDescent="0.25">
      <c r="A103" s="192" t="s">
        <v>235</v>
      </c>
      <c r="B103" s="196" t="s">
        <v>213</v>
      </c>
      <c r="C103" s="203" t="s">
        <v>258</v>
      </c>
      <c r="D103" s="187" t="s">
        <v>137</v>
      </c>
      <c r="E103" s="153">
        <v>13</v>
      </c>
      <c r="F103" s="162">
        <v>13</v>
      </c>
      <c r="G103" s="163">
        <v>1</v>
      </c>
      <c r="H103" s="42">
        <v>26000</v>
      </c>
      <c r="I103" s="56">
        <v>26000</v>
      </c>
      <c r="J103" s="37"/>
      <c r="K103" s="37"/>
      <c r="L103" s="37"/>
    </row>
    <row r="104" spans="1:12" ht="65.25" customHeight="1" x14ac:dyDescent="0.25">
      <c r="A104" s="51" t="s">
        <v>178</v>
      </c>
      <c r="B104" s="206" t="s">
        <v>123</v>
      </c>
      <c r="C104" s="239"/>
      <c r="D104" s="201"/>
      <c r="E104" s="235"/>
      <c r="F104" s="241"/>
      <c r="G104" s="244">
        <f>G106+G107+G108+G109+G110+G105</f>
        <v>6</v>
      </c>
      <c r="H104" s="233">
        <f>H106+H107+H108+H109+H110+H105</f>
        <v>506270.16000000003</v>
      </c>
      <c r="I104" s="245">
        <f>I106+I107+I108+I109+I110+I105</f>
        <v>504524.16000000003</v>
      </c>
      <c r="J104" s="223">
        <f>I104/H104</f>
        <v>0.99655124844806175</v>
      </c>
      <c r="K104" s="223">
        <f>G104/J104</f>
        <v>6.0207641196013295</v>
      </c>
      <c r="L104" s="223">
        <f>K104/6*100</f>
        <v>100.34606866002215</v>
      </c>
    </row>
    <row r="105" spans="1:12" ht="114.75" customHeight="1" x14ac:dyDescent="0.25">
      <c r="A105" s="51" t="s">
        <v>190</v>
      </c>
      <c r="B105" s="190" t="s">
        <v>214</v>
      </c>
      <c r="C105" s="50" t="s">
        <v>149</v>
      </c>
      <c r="D105" s="191" t="s">
        <v>30</v>
      </c>
      <c r="E105" s="153">
        <v>100</v>
      </c>
      <c r="F105" s="162">
        <v>100</v>
      </c>
      <c r="G105" s="166">
        <v>1</v>
      </c>
      <c r="H105" s="46">
        <v>24200</v>
      </c>
      <c r="I105" s="152">
        <v>24200</v>
      </c>
      <c r="J105" s="52"/>
      <c r="K105" s="52"/>
      <c r="L105" s="52"/>
    </row>
    <row r="106" spans="1:12" ht="138.75" customHeight="1" x14ac:dyDescent="0.25">
      <c r="A106" s="51" t="s">
        <v>191</v>
      </c>
      <c r="B106" s="48" t="s">
        <v>122</v>
      </c>
      <c r="C106" s="50" t="s">
        <v>148</v>
      </c>
      <c r="D106" s="49" t="s">
        <v>30</v>
      </c>
      <c r="E106" s="153">
        <v>70</v>
      </c>
      <c r="F106" s="162">
        <v>70</v>
      </c>
      <c r="G106" s="166">
        <v>1</v>
      </c>
      <c r="H106" s="46">
        <v>85000</v>
      </c>
      <c r="I106" s="152">
        <v>85000</v>
      </c>
      <c r="J106" s="52"/>
      <c r="K106" s="52"/>
      <c r="L106" s="52"/>
    </row>
    <row r="107" spans="1:12" ht="178.5" customHeight="1" x14ac:dyDescent="0.25">
      <c r="A107" s="51" t="s">
        <v>192</v>
      </c>
      <c r="B107" s="48" t="s">
        <v>124</v>
      </c>
      <c r="C107" s="50" t="s">
        <v>154</v>
      </c>
      <c r="D107" s="49" t="s">
        <v>30</v>
      </c>
      <c r="E107" s="153">
        <v>100</v>
      </c>
      <c r="F107" s="162">
        <v>100</v>
      </c>
      <c r="G107" s="166">
        <v>1</v>
      </c>
      <c r="H107" s="46">
        <v>15000</v>
      </c>
      <c r="I107" s="152">
        <v>15000</v>
      </c>
      <c r="J107" s="52"/>
      <c r="K107" s="52"/>
      <c r="L107" s="52"/>
    </row>
    <row r="108" spans="1:12" ht="114.75" customHeight="1" x14ac:dyDescent="0.25">
      <c r="A108" s="51" t="s">
        <v>193</v>
      </c>
      <c r="B108" s="48" t="s">
        <v>125</v>
      </c>
      <c r="C108" s="50" t="s">
        <v>149</v>
      </c>
      <c r="D108" s="49" t="s">
        <v>30</v>
      </c>
      <c r="E108" s="153">
        <v>100</v>
      </c>
      <c r="F108" s="162">
        <v>100</v>
      </c>
      <c r="G108" s="166">
        <v>1</v>
      </c>
      <c r="H108" s="46">
        <v>128696.16</v>
      </c>
      <c r="I108" s="152">
        <v>128696.16</v>
      </c>
      <c r="J108" s="52"/>
      <c r="K108" s="52"/>
      <c r="L108" s="52"/>
    </row>
    <row r="109" spans="1:12" ht="75" customHeight="1" x14ac:dyDescent="0.25">
      <c r="A109" s="51" t="s">
        <v>194</v>
      </c>
      <c r="B109" s="48" t="s">
        <v>126</v>
      </c>
      <c r="C109" s="50" t="s">
        <v>150</v>
      </c>
      <c r="D109" s="49" t="s">
        <v>31</v>
      </c>
      <c r="E109" s="153">
        <v>0</v>
      </c>
      <c r="F109" s="162">
        <v>0</v>
      </c>
      <c r="G109" s="166">
        <v>1</v>
      </c>
      <c r="H109" s="46">
        <v>129210</v>
      </c>
      <c r="I109" s="152">
        <v>129210</v>
      </c>
      <c r="J109" s="52"/>
      <c r="K109" s="52"/>
      <c r="L109" s="52"/>
    </row>
    <row r="110" spans="1:12" ht="61.5" customHeight="1" x14ac:dyDescent="0.25">
      <c r="A110" s="51" t="s">
        <v>195</v>
      </c>
      <c r="B110" s="48" t="s">
        <v>127</v>
      </c>
      <c r="C110" s="50" t="s">
        <v>107</v>
      </c>
      <c r="D110" s="158" t="s">
        <v>30</v>
      </c>
      <c r="E110" s="153">
        <v>100</v>
      </c>
      <c r="F110" s="162">
        <v>100</v>
      </c>
      <c r="G110" s="166">
        <v>1</v>
      </c>
      <c r="H110" s="46">
        <v>124164</v>
      </c>
      <c r="I110" s="152">
        <v>122418</v>
      </c>
      <c r="J110" s="52"/>
      <c r="K110" s="52"/>
      <c r="L110" s="52"/>
    </row>
    <row r="111" spans="1:12" s="125" customFormat="1" ht="80.25" customHeight="1" x14ac:dyDescent="0.25">
      <c r="A111" s="126"/>
      <c r="B111" s="133" t="s">
        <v>196</v>
      </c>
      <c r="C111" s="59"/>
      <c r="D111" s="59"/>
      <c r="E111" s="59"/>
      <c r="F111" s="60"/>
      <c r="G111" s="132"/>
      <c r="H111" s="129">
        <f>H91+H77+H104</f>
        <v>85732586.430000007</v>
      </c>
      <c r="I111" s="61">
        <f>I91+I77+I104</f>
        <v>85509155.23999998</v>
      </c>
      <c r="J111" s="119"/>
      <c r="K111" s="119"/>
      <c r="L111" s="120">
        <f>(L77+L90+L104)/3</f>
        <v>122.39275591184901</v>
      </c>
    </row>
    <row r="112" spans="1:12" ht="124.5" customHeight="1" x14ac:dyDescent="0.25">
      <c r="A112" s="9" t="s">
        <v>11</v>
      </c>
      <c r="B112" s="45" t="s">
        <v>8</v>
      </c>
      <c r="C112" s="47" t="s">
        <v>1</v>
      </c>
      <c r="D112" s="11" t="s">
        <v>1</v>
      </c>
      <c r="E112" s="11" t="s">
        <v>1</v>
      </c>
      <c r="F112" s="8" t="s">
        <v>1</v>
      </c>
      <c r="G112" s="38" t="s">
        <v>1</v>
      </c>
      <c r="H112" s="36" t="s">
        <v>1</v>
      </c>
      <c r="I112" s="11" t="s">
        <v>1</v>
      </c>
      <c r="J112" s="33" t="s">
        <v>1</v>
      </c>
      <c r="K112" s="33" t="s">
        <v>1</v>
      </c>
      <c r="L112" s="33" t="s">
        <v>1</v>
      </c>
    </row>
    <row r="113" spans="1:12" ht="102.75" customHeight="1" x14ac:dyDescent="0.25">
      <c r="A113" s="9"/>
      <c r="B113" s="47" t="s">
        <v>9</v>
      </c>
      <c r="C113" s="47" t="s">
        <v>1</v>
      </c>
      <c r="D113" s="11" t="s">
        <v>1</v>
      </c>
      <c r="E113" s="11" t="s">
        <v>1</v>
      </c>
      <c r="F113" s="8" t="s">
        <v>1</v>
      </c>
      <c r="G113" s="38" t="s">
        <v>1</v>
      </c>
      <c r="H113" s="36" t="s">
        <v>1</v>
      </c>
      <c r="I113" s="11" t="s">
        <v>1</v>
      </c>
      <c r="J113" s="33" t="s">
        <v>1</v>
      </c>
      <c r="K113" s="33" t="s">
        <v>1</v>
      </c>
      <c r="L113" s="33" t="s">
        <v>1</v>
      </c>
    </row>
    <row r="114" spans="1:12" ht="134.25" customHeight="1" x14ac:dyDescent="0.25">
      <c r="A114" s="9"/>
      <c r="B114" s="11" t="s">
        <v>10</v>
      </c>
      <c r="C114" s="47"/>
      <c r="D114" s="11"/>
      <c r="E114" s="11"/>
      <c r="F114" s="12"/>
      <c r="G114" s="12"/>
      <c r="H114" s="95">
        <f>H115</f>
        <v>13125</v>
      </c>
      <c r="I114" s="95">
        <f>I115</f>
        <v>13125</v>
      </c>
      <c r="J114" s="33"/>
      <c r="K114" s="33"/>
      <c r="L114" s="33" t="s">
        <v>1</v>
      </c>
    </row>
    <row r="115" spans="1:12" ht="44.45" customHeight="1" x14ac:dyDescent="0.25">
      <c r="A115" s="9" t="s">
        <v>236</v>
      </c>
      <c r="B115" s="206" t="s">
        <v>13</v>
      </c>
      <c r="C115" s="204"/>
      <c r="D115" s="201"/>
      <c r="E115" s="201"/>
      <c r="F115" s="216"/>
      <c r="G115" s="215">
        <v>2</v>
      </c>
      <c r="H115" s="213">
        <f>H116+H117</f>
        <v>13125</v>
      </c>
      <c r="I115" s="243">
        <f>I116+I117</f>
        <v>13125</v>
      </c>
      <c r="J115" s="214"/>
      <c r="K115" s="214"/>
      <c r="L115" s="214">
        <v>100</v>
      </c>
    </row>
    <row r="116" spans="1:12" ht="93" customHeight="1" x14ac:dyDescent="0.25">
      <c r="A116" s="7" t="s">
        <v>12</v>
      </c>
      <c r="B116" s="77" t="s">
        <v>14</v>
      </c>
      <c r="C116" s="83" t="s">
        <v>79</v>
      </c>
      <c r="D116" s="83" t="s">
        <v>31</v>
      </c>
      <c r="E116" s="83">
        <v>1</v>
      </c>
      <c r="F116" s="169">
        <v>1</v>
      </c>
      <c r="G116" s="26">
        <f>F116/E116</f>
        <v>1</v>
      </c>
      <c r="H116" s="32">
        <v>13125</v>
      </c>
      <c r="I116" s="56">
        <v>13125</v>
      </c>
      <c r="J116" s="39"/>
      <c r="K116" s="39"/>
      <c r="L116" s="39" t="s">
        <v>1</v>
      </c>
    </row>
    <row r="117" spans="1:12" ht="76.5" customHeight="1" x14ac:dyDescent="0.25">
      <c r="A117" s="68" t="s">
        <v>80</v>
      </c>
      <c r="B117" s="71" t="s">
        <v>103</v>
      </c>
      <c r="C117" s="79" t="s">
        <v>106</v>
      </c>
      <c r="D117" s="78" t="s">
        <v>31</v>
      </c>
      <c r="E117" s="78">
        <v>500</v>
      </c>
      <c r="F117" s="169">
        <v>500</v>
      </c>
      <c r="G117" s="38">
        <v>1</v>
      </c>
      <c r="H117" s="36">
        <v>0</v>
      </c>
      <c r="I117" s="53">
        <v>0</v>
      </c>
      <c r="J117" s="44"/>
      <c r="K117" s="44"/>
      <c r="L117" s="44" t="s">
        <v>1</v>
      </c>
    </row>
    <row r="118" spans="1:12" ht="54.75" customHeight="1" x14ac:dyDescent="0.25">
      <c r="A118" s="9"/>
      <c r="B118" s="47" t="s">
        <v>15</v>
      </c>
      <c r="C118" s="47"/>
      <c r="D118" s="11"/>
      <c r="E118" s="11"/>
      <c r="F118" s="12"/>
      <c r="G118" s="35"/>
      <c r="H118" s="36"/>
      <c r="I118" s="43"/>
      <c r="J118" s="24"/>
      <c r="K118" s="24"/>
      <c r="L118" s="24" t="s">
        <v>1</v>
      </c>
    </row>
    <row r="119" spans="1:12" ht="44.45" customHeight="1" x14ac:dyDescent="0.25">
      <c r="A119" s="9" t="s">
        <v>17</v>
      </c>
      <c r="B119" s="206" t="s">
        <v>16</v>
      </c>
      <c r="C119" s="204"/>
      <c r="D119" s="201"/>
      <c r="E119" s="201"/>
      <c r="F119" s="216"/>
      <c r="G119" s="232">
        <v>3</v>
      </c>
      <c r="H119" s="226">
        <f>H120+H121+H124</f>
        <v>34000</v>
      </c>
      <c r="I119" s="217">
        <f>I120+I121+I124</f>
        <v>34000</v>
      </c>
      <c r="J119" s="246">
        <f>I119/H119</f>
        <v>1</v>
      </c>
      <c r="K119" s="246">
        <f>G119/J119</f>
        <v>3</v>
      </c>
      <c r="L119" s="229">
        <f>K119/3*100</f>
        <v>100</v>
      </c>
    </row>
    <row r="120" spans="1:12" ht="44.45" customHeight="1" x14ac:dyDescent="0.25">
      <c r="A120" s="9" t="s">
        <v>18</v>
      </c>
      <c r="B120" s="47" t="s">
        <v>19</v>
      </c>
      <c r="C120" s="24" t="s">
        <v>69</v>
      </c>
      <c r="D120" s="11" t="s">
        <v>63</v>
      </c>
      <c r="E120" s="98">
        <v>50</v>
      </c>
      <c r="F120" s="99">
        <v>50</v>
      </c>
      <c r="G120" s="38">
        <v>1</v>
      </c>
      <c r="H120" s="36">
        <v>9000</v>
      </c>
      <c r="I120" s="25">
        <v>9000</v>
      </c>
      <c r="J120" s="24"/>
      <c r="K120" s="24"/>
      <c r="L120" s="24" t="s">
        <v>1</v>
      </c>
    </row>
    <row r="121" spans="1:12" ht="44.45" customHeight="1" x14ac:dyDescent="0.25">
      <c r="A121" s="316" t="s">
        <v>237</v>
      </c>
      <c r="B121" s="305" t="s">
        <v>20</v>
      </c>
      <c r="C121" s="288" t="s">
        <v>111</v>
      </c>
      <c r="D121" s="288" t="s">
        <v>30</v>
      </c>
      <c r="E121" s="280">
        <v>1</v>
      </c>
      <c r="F121" s="280">
        <v>1</v>
      </c>
      <c r="G121" s="280">
        <v>1</v>
      </c>
      <c r="H121" s="283">
        <v>0</v>
      </c>
      <c r="I121" s="291">
        <v>0</v>
      </c>
      <c r="J121" s="288"/>
      <c r="K121" s="288"/>
      <c r="L121" s="288" t="s">
        <v>1</v>
      </c>
    </row>
    <row r="122" spans="1:12" ht="44.45" customHeight="1" x14ac:dyDescent="0.25">
      <c r="A122" s="314"/>
      <c r="B122" s="307"/>
      <c r="C122" s="289"/>
      <c r="D122" s="289"/>
      <c r="E122" s="281"/>
      <c r="F122" s="281"/>
      <c r="G122" s="281"/>
      <c r="H122" s="284"/>
      <c r="I122" s="292"/>
      <c r="J122" s="289"/>
      <c r="K122" s="289"/>
      <c r="L122" s="289"/>
    </row>
    <row r="123" spans="1:12" ht="24" customHeight="1" x14ac:dyDescent="0.25">
      <c r="A123" s="315"/>
      <c r="B123" s="306"/>
      <c r="C123" s="290"/>
      <c r="D123" s="290"/>
      <c r="E123" s="282"/>
      <c r="F123" s="282"/>
      <c r="G123" s="282"/>
      <c r="H123" s="285"/>
      <c r="I123" s="293"/>
      <c r="J123" s="290"/>
      <c r="K123" s="290"/>
      <c r="L123" s="290"/>
    </row>
    <row r="124" spans="1:12" ht="102.75" customHeight="1" x14ac:dyDescent="0.25">
      <c r="A124" s="109" t="s">
        <v>74</v>
      </c>
      <c r="B124" s="113" t="s">
        <v>113</v>
      </c>
      <c r="C124" s="114" t="s">
        <v>259</v>
      </c>
      <c r="D124" s="114"/>
      <c r="E124" s="111"/>
      <c r="F124" s="112"/>
      <c r="G124" s="38"/>
      <c r="H124" s="36">
        <v>25000</v>
      </c>
      <c r="I124" s="117">
        <v>25000</v>
      </c>
      <c r="J124" s="115"/>
      <c r="K124" s="115"/>
      <c r="L124" s="116"/>
    </row>
    <row r="125" spans="1:12" s="125" customFormat="1" ht="114.75" customHeight="1" x14ac:dyDescent="0.25">
      <c r="A125" s="126"/>
      <c r="B125" s="59" t="s">
        <v>215</v>
      </c>
      <c r="C125" s="134"/>
      <c r="D125" s="58"/>
      <c r="E125" s="59"/>
      <c r="F125" s="58" t="s">
        <v>94</v>
      </c>
      <c r="G125" s="132"/>
      <c r="H125" s="129">
        <f>H119+H115</f>
        <v>47125</v>
      </c>
      <c r="I125" s="135">
        <f>I119+I115</f>
        <v>47125</v>
      </c>
      <c r="J125" s="136"/>
      <c r="K125" s="136"/>
      <c r="L125" s="137">
        <f>L119</f>
        <v>100</v>
      </c>
    </row>
    <row r="126" spans="1:12" ht="80.25" customHeight="1" x14ac:dyDescent="0.25">
      <c r="A126" s="89" t="s">
        <v>108</v>
      </c>
      <c r="B126" s="72" t="s">
        <v>109</v>
      </c>
      <c r="C126" s="90"/>
      <c r="D126" s="75"/>
      <c r="E126" s="72"/>
      <c r="F126" s="66"/>
      <c r="G126" s="67"/>
      <c r="H126" s="74"/>
      <c r="I126" s="91"/>
      <c r="J126" s="75"/>
      <c r="K126" s="92"/>
      <c r="L126" s="93"/>
    </row>
    <row r="127" spans="1:12" ht="72.75" customHeight="1" x14ac:dyDescent="0.25">
      <c r="A127" s="110" t="s">
        <v>238</v>
      </c>
      <c r="B127" s="198" t="s">
        <v>277</v>
      </c>
      <c r="C127" s="247"/>
      <c r="D127" s="215"/>
      <c r="E127" s="201"/>
      <c r="F127" s="216"/>
      <c r="G127" s="230">
        <v>1</v>
      </c>
      <c r="H127" s="226">
        <f>H128</f>
        <v>90000</v>
      </c>
      <c r="I127" s="226">
        <f>I128</f>
        <v>90000</v>
      </c>
      <c r="J127" s="215">
        <v>1</v>
      </c>
      <c r="K127" s="246">
        <v>1</v>
      </c>
      <c r="L127" s="229">
        <f>K127/1*100</f>
        <v>100</v>
      </c>
    </row>
    <row r="128" spans="1:12" ht="95.25" customHeight="1" x14ac:dyDescent="0.25">
      <c r="A128" s="110" t="s">
        <v>239</v>
      </c>
      <c r="B128" s="72" t="s">
        <v>278</v>
      </c>
      <c r="C128" s="90" t="s">
        <v>290</v>
      </c>
      <c r="D128" s="75" t="s">
        <v>31</v>
      </c>
      <c r="E128" s="171">
        <v>2</v>
      </c>
      <c r="F128" s="172">
        <v>2</v>
      </c>
      <c r="G128" s="173">
        <v>1</v>
      </c>
      <c r="H128" s="74">
        <v>90000</v>
      </c>
      <c r="I128" s="91">
        <v>90000</v>
      </c>
      <c r="J128" s="75"/>
      <c r="K128" s="92"/>
      <c r="L128" s="93"/>
    </row>
    <row r="129" spans="1:12" s="125" customFormat="1" ht="44.25" customHeight="1" x14ac:dyDescent="0.25">
      <c r="A129" s="126"/>
      <c r="B129" s="59" t="s">
        <v>279</v>
      </c>
      <c r="C129" s="134"/>
      <c r="D129" s="58"/>
      <c r="E129" s="59"/>
      <c r="F129" s="60"/>
      <c r="G129" s="132"/>
      <c r="H129" s="129">
        <f>H127</f>
        <v>90000</v>
      </c>
      <c r="I129" s="129">
        <f>I127</f>
        <v>90000</v>
      </c>
      <c r="J129" s="58"/>
      <c r="K129" s="138"/>
      <c r="L129" s="130">
        <v>102</v>
      </c>
    </row>
    <row r="130" spans="1:12" s="146" customFormat="1" ht="87" customHeight="1" x14ac:dyDescent="0.25">
      <c r="A130" s="139"/>
      <c r="B130" s="140" t="s">
        <v>104</v>
      </c>
      <c r="C130" s="141"/>
      <c r="D130" s="141"/>
      <c r="E130" s="141"/>
      <c r="F130" s="140" t="s">
        <v>93</v>
      </c>
      <c r="G130" s="142"/>
      <c r="H130" s="143">
        <f>H30+H37+H51+H59+H74+H111+H125+H129</f>
        <v>130623691.06</v>
      </c>
      <c r="I130" s="143">
        <f>I30+I37+I51+I59+I74+I111+I125+I129</f>
        <v>123452580.18999998</v>
      </c>
      <c r="J130" s="144"/>
      <c r="K130" s="144"/>
      <c r="L130" s="145">
        <f>(L30+L37+L51+L59+L74+L111+L125+L129)/8</f>
        <v>102.29763689192818</v>
      </c>
    </row>
    <row r="131" spans="1:12" ht="73.900000000000006" hidden="1" customHeight="1" x14ac:dyDescent="0.25">
      <c r="A131" s="314"/>
      <c r="B131" s="18"/>
      <c r="C131" s="281"/>
      <c r="D131" s="281"/>
      <c r="E131" s="281"/>
      <c r="F131" s="19" t="s">
        <v>25</v>
      </c>
      <c r="G131" s="19"/>
      <c r="H131" s="85"/>
      <c r="I131" s="54"/>
      <c r="J131" s="44"/>
      <c r="K131" s="20"/>
      <c r="L131" s="20"/>
    </row>
    <row r="132" spans="1:12" ht="49.15" hidden="1" customHeight="1" x14ac:dyDescent="0.25">
      <c r="A132" s="314"/>
      <c r="B132" s="18"/>
      <c r="C132" s="281"/>
      <c r="D132" s="281"/>
      <c r="E132" s="281"/>
      <c r="F132" s="12" t="s">
        <v>26</v>
      </c>
      <c r="G132" s="12"/>
      <c r="H132" s="15" t="s">
        <v>24</v>
      </c>
      <c r="I132" s="296"/>
      <c r="J132" s="289"/>
      <c r="K132" s="281"/>
      <c r="L132" s="297"/>
    </row>
    <row r="133" spans="1:12" ht="16.149999999999999" hidden="1" customHeight="1" x14ac:dyDescent="0.25">
      <c r="A133" s="314"/>
      <c r="B133" s="18"/>
      <c r="C133" s="281"/>
      <c r="D133" s="281"/>
      <c r="E133" s="281"/>
      <c r="F133" s="12" t="s">
        <v>3</v>
      </c>
      <c r="G133" s="12"/>
      <c r="H133" s="8" t="s">
        <v>24</v>
      </c>
      <c r="I133" s="296"/>
      <c r="J133" s="289"/>
      <c r="K133" s="281"/>
      <c r="L133" s="297"/>
    </row>
    <row r="134" spans="1:12" ht="42" hidden="1" customHeight="1" x14ac:dyDescent="0.25">
      <c r="A134" s="314"/>
      <c r="B134" s="18"/>
      <c r="C134" s="281"/>
      <c r="D134" s="281"/>
      <c r="E134" s="281"/>
      <c r="F134" s="12" t="s">
        <v>35</v>
      </c>
      <c r="G134" s="12"/>
      <c r="H134" s="8" t="s">
        <v>24</v>
      </c>
      <c r="I134" s="296"/>
      <c r="J134" s="289"/>
      <c r="K134" s="281"/>
      <c r="L134" s="281"/>
    </row>
    <row r="135" spans="1:12" ht="52.15" hidden="1" customHeight="1" x14ac:dyDescent="0.25">
      <c r="A135" s="314"/>
      <c r="B135" s="18"/>
      <c r="C135" s="281"/>
      <c r="D135" s="281"/>
      <c r="E135" s="281"/>
      <c r="F135" s="12" t="s">
        <v>27</v>
      </c>
      <c r="G135" s="12"/>
      <c r="H135" s="8" t="s">
        <v>24</v>
      </c>
      <c r="I135" s="296"/>
      <c r="J135" s="289"/>
      <c r="K135" s="281"/>
      <c r="L135" s="281"/>
    </row>
    <row r="136" spans="1:12" ht="61.15" hidden="1" customHeight="1" x14ac:dyDescent="0.25">
      <c r="A136" s="314"/>
      <c r="B136" s="18"/>
      <c r="C136" s="281"/>
      <c r="D136" s="281"/>
      <c r="E136" s="281"/>
      <c r="F136" s="12" t="s">
        <v>4</v>
      </c>
      <c r="G136" s="12"/>
      <c r="H136" s="8" t="s">
        <v>24</v>
      </c>
      <c r="I136" s="296"/>
      <c r="J136" s="299"/>
      <c r="K136" s="294"/>
      <c r="L136" s="294"/>
    </row>
    <row r="137" spans="1:12" ht="24" hidden="1" customHeight="1" x14ac:dyDescent="0.25">
      <c r="A137" s="314"/>
      <c r="B137" s="18"/>
      <c r="C137" s="281"/>
      <c r="D137" s="281"/>
      <c r="E137" s="281"/>
      <c r="F137" s="12" t="s">
        <v>28</v>
      </c>
      <c r="G137" s="12"/>
      <c r="H137" s="8" t="s">
        <v>24</v>
      </c>
      <c r="I137" s="296"/>
      <c r="J137" s="299"/>
      <c r="K137" s="294"/>
      <c r="L137" s="294"/>
    </row>
    <row r="138" spans="1:12" ht="49.9" hidden="1" customHeight="1" x14ac:dyDescent="0.25">
      <c r="A138" s="315"/>
      <c r="B138" s="19"/>
      <c r="C138" s="282"/>
      <c r="D138" s="282"/>
      <c r="E138" s="282"/>
      <c r="F138" s="12" t="s">
        <v>29</v>
      </c>
      <c r="G138" s="12"/>
      <c r="H138" s="8" t="s">
        <v>24</v>
      </c>
      <c r="I138" s="298"/>
      <c r="J138" s="300"/>
      <c r="K138" s="295"/>
      <c r="L138" s="295"/>
    </row>
  </sheetData>
  <mergeCells count="64">
    <mergeCell ref="A131:A138"/>
    <mergeCell ref="E121:E123"/>
    <mergeCell ref="B121:B123"/>
    <mergeCell ref="A121:A123"/>
    <mergeCell ref="C121:C123"/>
    <mergeCell ref="D121:D123"/>
    <mergeCell ref="C131:C138"/>
    <mergeCell ref="E131:E138"/>
    <mergeCell ref="D131:D138"/>
    <mergeCell ref="A78:A80"/>
    <mergeCell ref="A81:A82"/>
    <mergeCell ref="A30:B30"/>
    <mergeCell ref="A83:A84"/>
    <mergeCell ref="A99:A101"/>
    <mergeCell ref="A93:A95"/>
    <mergeCell ref="A67:A68"/>
    <mergeCell ref="B78:B80"/>
    <mergeCell ref="E100:E101"/>
    <mergeCell ref="F100:F101"/>
    <mergeCell ref="G100:G101"/>
    <mergeCell ref="B81:B82"/>
    <mergeCell ref="B83:B84"/>
    <mergeCell ref="D100:D101"/>
    <mergeCell ref="B93:B95"/>
    <mergeCell ref="B99:B101"/>
    <mergeCell ref="C100:C101"/>
    <mergeCell ref="L136:L138"/>
    <mergeCell ref="I134:I135"/>
    <mergeCell ref="L134:L135"/>
    <mergeCell ref="K134:K135"/>
    <mergeCell ref="L132:L133"/>
    <mergeCell ref="J134:J135"/>
    <mergeCell ref="J132:J133"/>
    <mergeCell ref="K132:K133"/>
    <mergeCell ref="I132:I133"/>
    <mergeCell ref="K136:K138"/>
    <mergeCell ref="I136:I138"/>
    <mergeCell ref="J136:J138"/>
    <mergeCell ref="F121:F123"/>
    <mergeCell ref="G121:G123"/>
    <mergeCell ref="H121:H123"/>
    <mergeCell ref="H100:H101"/>
    <mergeCell ref="L121:L123"/>
    <mergeCell ref="J121:J123"/>
    <mergeCell ref="I121:I123"/>
    <mergeCell ref="K121:K123"/>
    <mergeCell ref="I100:I101"/>
    <mergeCell ref="J100:J101"/>
    <mergeCell ref="K100:K101"/>
    <mergeCell ref="L100:L101"/>
    <mergeCell ref="A1:L1"/>
    <mergeCell ref="A2:L2"/>
    <mergeCell ref="A4:A8"/>
    <mergeCell ref="B4:B8"/>
    <mergeCell ref="G4:G8"/>
    <mergeCell ref="L4:L8"/>
    <mergeCell ref="I5:I8"/>
    <mergeCell ref="J4:J8"/>
    <mergeCell ref="H4:I4"/>
    <mergeCell ref="C4:C8"/>
    <mergeCell ref="D4:D8"/>
    <mergeCell ref="E4:F7"/>
    <mergeCell ref="K4:K8"/>
    <mergeCell ref="H5:H8"/>
  </mergeCells>
  <phoneticPr fontId="2" type="noConversion"/>
  <pageMargins left="0.42" right="0.43" top="0.35" bottom="0.25" header="0.22" footer="0.21"/>
  <pageSetup paperSize="9" scale="44" fitToHeight="0" orientation="landscape" r:id="rId1"/>
  <headerFooter differentFirst="1">
    <oddHeader>&amp;C&amp;P</oddHeader>
  </headerFooter>
  <rowBreaks count="1" manualBreakCount="1">
    <brk id="13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2014-04-15T06:11:55Z</cp:lastPrinted>
  <dcterms:created xsi:type="dcterms:W3CDTF">2006-09-28T05:33:49Z</dcterms:created>
  <dcterms:modified xsi:type="dcterms:W3CDTF">2024-06-05T09:05:00Z</dcterms:modified>
</cp:coreProperties>
</file>