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8955" windowHeight="8010"/>
  </bookViews>
  <sheets>
    <sheet name="Структура  ГП" sheetId="1" r:id="rId1"/>
  </sheets>
  <definedNames>
    <definedName name="_xlnm.Print_Titles" localSheetId="0">'Структура  ГП'!$8:$8</definedName>
  </definedNames>
  <calcPr calcId="145621"/>
</workbook>
</file>

<file path=xl/calcChain.xml><?xml version="1.0" encoding="utf-8"?>
<calcChain xmlns="http://schemas.openxmlformats.org/spreadsheetml/2006/main">
  <c r="L362" i="1" l="1"/>
  <c r="I362" i="1"/>
  <c r="H362" i="1"/>
  <c r="I273" i="1" l="1"/>
  <c r="H273" i="1"/>
  <c r="I181" i="1" l="1"/>
  <c r="H181" i="1"/>
  <c r="G202" i="1"/>
  <c r="G203" i="1"/>
  <c r="G204" i="1"/>
  <c r="I311" i="1" l="1"/>
  <c r="H311" i="1"/>
  <c r="I303" i="1"/>
  <c r="H303" i="1"/>
  <c r="J305" i="1"/>
  <c r="K305" i="1" s="1"/>
  <c r="I251" i="1"/>
  <c r="H251" i="1"/>
  <c r="G355" i="1"/>
  <c r="I353" i="1"/>
  <c r="H353" i="1"/>
  <c r="G347" i="1"/>
  <c r="G330" i="1"/>
  <c r="G260" i="1" l="1"/>
  <c r="G231" i="1"/>
  <c r="I149" i="1" l="1"/>
  <c r="H149" i="1"/>
  <c r="G149" i="1"/>
  <c r="G39" i="1"/>
  <c r="I15" i="1"/>
  <c r="H15" i="1"/>
  <c r="G134" i="1" l="1"/>
  <c r="G137" i="1"/>
  <c r="G131" i="1"/>
  <c r="G122" i="1"/>
  <c r="G113" i="1"/>
  <c r="G112" i="1"/>
  <c r="G110" i="1"/>
  <c r="G129" i="1" l="1"/>
  <c r="G107" i="1"/>
  <c r="I355" i="1"/>
  <c r="H355" i="1"/>
  <c r="I347" i="1"/>
  <c r="H347" i="1"/>
  <c r="I330" i="1"/>
  <c r="H330" i="1"/>
  <c r="I316" i="1"/>
  <c r="H316" i="1"/>
  <c r="H361" i="1" l="1"/>
  <c r="I361" i="1"/>
  <c r="I286" i="1"/>
  <c r="H286" i="1"/>
  <c r="G280" i="1"/>
  <c r="I246" i="1" l="1"/>
  <c r="H246" i="1"/>
  <c r="I170" i="1" l="1"/>
  <c r="H170" i="1"/>
  <c r="I156" i="1"/>
  <c r="H156" i="1"/>
  <c r="I39" i="1"/>
  <c r="H39" i="1"/>
  <c r="J359" i="1" l="1"/>
  <c r="J360" i="1"/>
  <c r="K355" i="1"/>
  <c r="L355" i="1" s="1"/>
  <c r="J354" i="1"/>
  <c r="J351" i="1"/>
  <c r="J334" i="1"/>
  <c r="J335" i="1"/>
  <c r="K324" i="1"/>
  <c r="J321" i="1"/>
  <c r="K321" i="1" s="1"/>
  <c r="I320" i="1"/>
  <c r="I327" i="1" s="1"/>
  <c r="H320" i="1"/>
  <c r="H327" i="1" s="1"/>
  <c r="G259" i="1"/>
  <c r="G251" i="1" s="1"/>
  <c r="J225" i="1"/>
  <c r="K225" i="1" s="1"/>
  <c r="I224" i="1"/>
  <c r="H224" i="1"/>
  <c r="J211" i="1"/>
  <c r="K211" i="1" s="1"/>
  <c r="J210" i="1"/>
  <c r="K210" i="1" s="1"/>
  <c r="J209" i="1"/>
  <c r="K209" i="1" s="1"/>
  <c r="I148" i="1"/>
  <c r="H148" i="1"/>
  <c r="K320" i="1" l="1"/>
  <c r="L320" i="1" s="1"/>
  <c r="J251" i="1"/>
  <c r="J224" i="1"/>
  <c r="K224" i="1" s="1"/>
  <c r="H129" i="1"/>
  <c r="K251" i="1" l="1"/>
  <c r="L251" i="1" s="1"/>
  <c r="J175" i="1"/>
  <c r="K174" i="1"/>
  <c r="I174" i="1"/>
  <c r="H174" i="1"/>
  <c r="K353" i="1" l="1"/>
  <c r="L353" i="1" s="1"/>
  <c r="G201" i="1"/>
  <c r="G198" i="1"/>
  <c r="G195" i="1"/>
  <c r="G192" i="1"/>
  <c r="G189" i="1"/>
  <c r="G186" i="1"/>
  <c r="G182" i="1"/>
  <c r="G181" i="1" s="1"/>
  <c r="I231" i="1" l="1"/>
  <c r="H231" i="1"/>
  <c r="I241" i="1"/>
  <c r="I262" i="1" s="1"/>
  <c r="H241" i="1"/>
  <c r="H262" i="1" s="1"/>
  <c r="G339" i="1"/>
  <c r="I339" i="1"/>
  <c r="I344" i="1" s="1"/>
  <c r="H339" i="1"/>
  <c r="H344" i="1" s="1"/>
  <c r="L314" i="1"/>
  <c r="J304" i="1" l="1"/>
  <c r="K304" i="1" s="1"/>
  <c r="J205" i="1"/>
  <c r="K205" i="1" s="1"/>
  <c r="J201" i="1"/>
  <c r="K201" i="1" s="1"/>
  <c r="J186" i="1"/>
  <c r="J70" i="1"/>
  <c r="K70" i="1" s="1"/>
  <c r="J303" i="1" l="1"/>
  <c r="J15" i="1" l="1"/>
  <c r="I296" i="1" l="1"/>
  <c r="H296" i="1"/>
  <c r="I214" i="1"/>
  <c r="H214" i="1"/>
  <c r="J149" i="1" l="1"/>
  <c r="G222" i="1" l="1"/>
  <c r="J166" i="1" l="1"/>
  <c r="K165" i="1"/>
  <c r="G18" i="1"/>
  <c r="G15" i="1" l="1"/>
  <c r="K15" i="1" s="1"/>
  <c r="L15" i="1" s="1"/>
  <c r="K347" i="1"/>
  <c r="L347" i="1" s="1"/>
  <c r="L361" i="1" s="1"/>
  <c r="K291" i="1"/>
  <c r="L291" i="1" s="1"/>
  <c r="G287" i="1"/>
  <c r="K241" i="1"/>
  <c r="L241" i="1" s="1"/>
  <c r="J292" i="1"/>
  <c r="J147" i="1"/>
  <c r="J146" i="1"/>
  <c r="J145" i="1"/>
  <c r="J144" i="1"/>
  <c r="J137" i="1"/>
  <c r="J134" i="1"/>
  <c r="J131" i="1"/>
  <c r="J63" i="1"/>
  <c r="K63" i="1" s="1"/>
  <c r="J42" i="1"/>
  <c r="J29" i="1"/>
  <c r="K29" i="1" s="1"/>
  <c r="I291" i="1"/>
  <c r="I300" i="1" s="1"/>
  <c r="I265" i="1"/>
  <c r="I276" i="1" s="1"/>
  <c r="I107" i="1"/>
  <c r="I78" i="1"/>
  <c r="I129" i="1"/>
  <c r="H291" i="1"/>
  <c r="H300" i="1" s="1"/>
  <c r="H265" i="1"/>
  <c r="H276" i="1" s="1"/>
  <c r="H78" i="1"/>
  <c r="H107" i="1"/>
  <c r="J343" i="1"/>
  <c r="G269" i="1"/>
  <c r="G266" i="1"/>
  <c r="J182" i="1"/>
  <c r="J158" i="1"/>
  <c r="J110" i="1"/>
  <c r="K98" i="1"/>
  <c r="J57" i="1"/>
  <c r="K57" i="1" s="1"/>
  <c r="J54" i="1"/>
  <c r="K54" i="1" s="1"/>
  <c r="J26" i="1"/>
  <c r="J22" i="1"/>
  <c r="K22" i="1" s="1"/>
  <c r="J18" i="1"/>
  <c r="J308" i="1"/>
  <c r="K308" i="1" s="1"/>
  <c r="J60" i="1"/>
  <c r="K60" i="1" s="1"/>
  <c r="I143" i="1"/>
  <c r="H143" i="1"/>
  <c r="I165" i="1"/>
  <c r="H165" i="1"/>
  <c r="J340" i="1"/>
  <c r="K340" i="1" s="1"/>
  <c r="I336" i="1"/>
  <c r="J317" i="1"/>
  <c r="K317" i="1" s="1"/>
  <c r="K316" i="1" s="1"/>
  <c r="L316" i="1" s="1"/>
  <c r="I307" i="1"/>
  <c r="I314" i="1" s="1"/>
  <c r="H307" i="1"/>
  <c r="H314" i="1" s="1"/>
  <c r="J280" i="1"/>
  <c r="I279" i="1"/>
  <c r="I283" i="1" s="1"/>
  <c r="H279" i="1"/>
  <c r="H283" i="1" s="1"/>
  <c r="J242" i="1"/>
  <c r="K242" i="1" s="1"/>
  <c r="J237" i="1"/>
  <c r="J234" i="1"/>
  <c r="J222" i="1"/>
  <c r="I221" i="1"/>
  <c r="I226" i="1" s="1"/>
  <c r="J212" i="1"/>
  <c r="K212" i="1" s="1"/>
  <c r="J206" i="1"/>
  <c r="J195" i="1"/>
  <c r="J192" i="1"/>
  <c r="J189" i="1"/>
  <c r="H336" i="1"/>
  <c r="H221" i="1"/>
  <c r="H226" i="1" s="1"/>
  <c r="H177" i="1" l="1"/>
  <c r="I177" i="1"/>
  <c r="L300" i="1"/>
  <c r="J221" i="1"/>
  <c r="K221" i="1" s="1"/>
  <c r="L221" i="1" s="1"/>
  <c r="K339" i="1"/>
  <c r="L339" i="1" s="1"/>
  <c r="L344" i="1" s="1"/>
  <c r="K78" i="1"/>
  <c r="K186" i="1"/>
  <c r="K273" i="1"/>
  <c r="L273" i="1" s="1"/>
  <c r="K280" i="1"/>
  <c r="L279" i="1" s="1"/>
  <c r="K192" i="1"/>
  <c r="K189" i="1"/>
  <c r="K330" i="1"/>
  <c r="K206" i="1"/>
  <c r="K237" i="1"/>
  <c r="J265" i="1"/>
  <c r="K231" i="1"/>
  <c r="L231" i="1" s="1"/>
  <c r="L262" i="1" s="1"/>
  <c r="J156" i="1"/>
  <c r="K156" i="1" s="1"/>
  <c r="L156" i="1" s="1"/>
  <c r="J143" i="1"/>
  <c r="K143" i="1" s="1"/>
  <c r="L143" i="1" s="1"/>
  <c r="J181" i="1"/>
  <c r="J129" i="1"/>
  <c r="K129" i="1" s="1"/>
  <c r="L129" i="1" s="1"/>
  <c r="K195" i="1"/>
  <c r="K18" i="1"/>
  <c r="K110" i="1"/>
  <c r="J39" i="1"/>
  <c r="K39" i="1" s="1"/>
  <c r="L39" i="1" s="1"/>
  <c r="K107" i="1"/>
  <c r="L107" i="1" s="1"/>
  <c r="K234" i="1"/>
  <c r="G265" i="1"/>
  <c r="K131" i="1"/>
  <c r="L330" i="1" l="1"/>
  <c r="L336" i="1" s="1"/>
  <c r="K181" i="1"/>
  <c r="K265" i="1"/>
  <c r="L265" i="1" s="1"/>
  <c r="L276" i="1" s="1"/>
  <c r="L177" i="1"/>
  <c r="L181" i="1" l="1"/>
  <c r="L226" i="1" s="1"/>
</calcChain>
</file>

<file path=xl/sharedStrings.xml><?xml version="1.0" encoding="utf-8"?>
<sst xmlns="http://schemas.openxmlformats.org/spreadsheetml/2006/main" count="895" uniqueCount="450">
  <si>
    <t>Цель "Целью Подпрограммы является организация антитеррористической деятельности, противодействие возможным фактам проявления терроризма и экстремизма, укрепление доверия населения к работе органов государственной власти, администрации Усть-Ишимского муниципального района Омской области, правоохранительным органам, формирование толерантной среды на основе ценностей многонационального российского общества, общероссийской гражданской идентичности и культурного самосознания, принципов соблюдения прав и свобод человека."</t>
  </si>
  <si>
    <t>36</t>
  </si>
  <si>
    <t xml:space="preserve">Задача 1 "Создание благоприятной и максимально безопасной для населения обстановки в жилом секторе, на улицах и в других общественных местах" </t>
  </si>
  <si>
    <t>Организационные меры по профилактике и предупрежденению экстримизма и терриризма в Усть-Ишимском муниципальном районе Омской области</t>
  </si>
  <si>
    <t>36.1</t>
  </si>
  <si>
    <t>Организация постоянно действующих семинаров практикующих психологов и специалистов центров социальной помощи семье и детям, школьных психологов, работающих с несовершеннолетними и молодежью, склонными к совершению преступлений</t>
  </si>
  <si>
    <t>Информационно-методическое обеспечение профилактики и предупреждении экстримизма и терриризма, проведение социально-культурныхмероприятий в данной сфере</t>
  </si>
  <si>
    <t>Итого по подпрограмме"Обеспечение общественной безопасности, противодействие экстримизму и терриризму в Усть-Ишимском муниципальном районе Омской области"</t>
  </si>
  <si>
    <t>Цель "Осуществление мер по защите и восстановлению прав и законных интересов несовершеннолетних, выявлению и устранению причин и условий, способствующих безнадзорности, беспризорности, правонарушениям и антиобщественным действиям несовершеннолетних."</t>
  </si>
  <si>
    <t>Количество  проведенных мероприятий</t>
  </si>
  <si>
    <t>процентов</t>
  </si>
  <si>
    <t xml:space="preserve">Удельный вес своерременных выплат </t>
  </si>
  <si>
    <t>удельный вес численности молодёжи, учавствующей в мероприятиях, направленных на духовно-нравственное воспитание молодёжи, пропоганду ценностей семьи, здорового образа жизни, в общей численности молодежи</t>
  </si>
  <si>
    <t>удельный вес численности молодых людей в возрасте от 14 до 30 лет, вовлеченных в реализуемые органами исполнительной власти проекты и программы в сфере поддержки инициативной и талантливой молодёжи, в общей ч</t>
  </si>
  <si>
    <t>численность несовершеннолетних и молодёжи, принявших участие в мтияхероприя гражданско-патриотической направленности</t>
  </si>
  <si>
    <t>количество проведённых культурных и спортивных мероприятий</t>
  </si>
  <si>
    <t>еденица услуг</t>
  </si>
  <si>
    <t>доля граждан пожилого возраста получивших социальные услуги, в общем числе выявленных граждан пожилого возраста, нуждающихся в социальном обслуживании</t>
  </si>
  <si>
    <t>препятствие созданию и деятельности националистических экстремистических молодёжных пруппировок</t>
  </si>
  <si>
    <t>кол-во мероприятий в сфере молодёжной политики, культуры, образования проводимых организациями</t>
  </si>
  <si>
    <t>еденица</t>
  </si>
  <si>
    <t>№ п/п</t>
  </si>
  <si>
    <t>Наименование показателя</t>
  </si>
  <si>
    <t>Х</t>
  </si>
  <si>
    <t>1.1</t>
  </si>
  <si>
    <t>3</t>
  </si>
  <si>
    <t>3.1</t>
  </si>
  <si>
    <t>1.2</t>
  </si>
  <si>
    <t>2.3</t>
  </si>
  <si>
    <t>2.4</t>
  </si>
  <si>
    <t>4</t>
  </si>
  <si>
    <t>4.1</t>
  </si>
  <si>
    <t>Цель "Устойчивое развитие сельских территорий и уровня жизни населения Усть-Ишимского муниципального района Омской области</t>
  </si>
  <si>
    <t>5.1</t>
  </si>
  <si>
    <t>5.2</t>
  </si>
  <si>
    <t>4.2</t>
  </si>
  <si>
    <t>7</t>
  </si>
  <si>
    <t>Итого по подпрограмме""</t>
  </si>
  <si>
    <t>Итого по подпрограмме 2 ""</t>
  </si>
  <si>
    <t xml:space="preserve">Задача1 </t>
  </si>
  <si>
    <t>Цель "Обеспечение высокого качества образования, формирование открытой, саморазвивающейся, информационно и технически оснащенной муниципальной системы образования, способной в полной мере удовлетворять образовательные запросы личности и социума"</t>
  </si>
  <si>
    <t>Задача 1 "Обеспечение исполнения полномочий администрации Усть-Ишимского муниципального района Омской области в области образования, отдельных государственных полномочий в области образования, летнего отдыха и занятости подростков"</t>
  </si>
  <si>
    <t>Основное мероприятие 1:</t>
  </si>
  <si>
    <t>Общие вопросы функционирования системы образования</t>
  </si>
  <si>
    <t xml:space="preserve">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(полного) общего образования </t>
  </si>
  <si>
    <t>процент</t>
  </si>
  <si>
    <t>Финансово-экономическое, информационно-методическое и хозяйственное обеспечение учреждений системы образования</t>
  </si>
  <si>
    <t>1.3</t>
  </si>
  <si>
    <t>1.4</t>
  </si>
  <si>
    <t>Развитие системы обеспечения защиты прав и законных интересов несовершеннолетних, предупреждение безнадзорности и правонарушений несовершеннолетних, правовое воспитание</t>
  </si>
  <si>
    <t>Организация и проведение комплексной межведомственной профилактической операции "Подросток"</t>
  </si>
  <si>
    <t>Задача 2"Обеспечение защиты прав и законных интересов несовершеннолетних, предупреждение безнадзорности и правонарушений несовершеннолетних, правового воспитания</t>
  </si>
  <si>
    <t>Задача 3 "Снижение уровня подростковой преступности , формирование негативного отношения в обществе к совершению правонарушений , прапоганда здорового образа жизни</t>
  </si>
  <si>
    <t>Создание условий для обучения , творческого развития,оздоровления , занятости и временного трудоустройства несовершеннолетних</t>
  </si>
  <si>
    <t>количество</t>
  </si>
  <si>
    <t>Реализация прочих мероприятий</t>
  </si>
  <si>
    <t>Задача 2 "Развитие инфраструктуры муниципальной системы образования Усть-Ишимского муниципального района Омской области, создание безопасных и комфортных условий для обеспечения максимально равной доступности услуг дошкольного, общего, дополнительного образования детей"</t>
  </si>
  <si>
    <t>2.</t>
  </si>
  <si>
    <t>Основное мероприятие 2:</t>
  </si>
  <si>
    <t>Развитие дошкольного, общего, дополнительного и профессионального образования на территории Усть-Ишимского муниципального района Омской области</t>
  </si>
  <si>
    <t>2.1</t>
  </si>
  <si>
    <t>2.2</t>
  </si>
  <si>
    <t xml:space="preserve">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 </t>
  </si>
  <si>
    <t>Организация питания в муниципальных образовательных организациях</t>
  </si>
  <si>
    <t>Доля обучающихся образовательных организаций, охваченных полноценным горячим питанием, в общей численности обучающихся образовательных организаций</t>
  </si>
  <si>
    <t>Обеспечение условий для осуществления общеобразовательного процесса, содержания зданий, в целях соблюдения требований пожарной и санитарно-эпидемиологической безопасности</t>
  </si>
  <si>
    <t>Материально-техническое обеспечение образовательных организаций</t>
  </si>
  <si>
    <t>Финансовое обеспечение предоставления дополнительного образования</t>
  </si>
  <si>
    <t>Задача 3 "Развитие информационной образовательной среды, широкое внедрение информационных технологий в образовательный процесс, программ дистанционного обучения, цифровых и электронных средств обучения нового поколения"</t>
  </si>
  <si>
    <t>Основное мероприятие 3:</t>
  </si>
  <si>
    <t>Информатизация системы образования Усть-Ишимского муниципального района Омской области</t>
  </si>
  <si>
    <t>Внедрение современных информационных технологий в образовательный процесс</t>
  </si>
  <si>
    <t>3.2</t>
  </si>
  <si>
    <t>Приобретение лицензионного программного обеспечения</t>
  </si>
  <si>
    <t>Уровень обеспеченности обучающихся муниципальных общеобразовательных организаций компьютерной техникой</t>
  </si>
  <si>
    <t>количество обучающихся на один компьютер</t>
  </si>
  <si>
    <t>3.3</t>
  </si>
  <si>
    <t>Подключение муниципальных образовательных организаций к сети Интернет</t>
  </si>
  <si>
    <t>3.4</t>
  </si>
  <si>
    <t>Приобретение неисключительных (лицензионных) прав, сопровождение программного обеспечения</t>
  </si>
  <si>
    <t>Доля муниципальных образовательных организаций, обеспечивающих предоставление нормативно закрепленного перечня сведений о своей деятельности на официальных сайтах, в общей численности муниципальных образовательных организаций</t>
  </si>
  <si>
    <t>3.5</t>
  </si>
  <si>
    <t>Организация обучения с использованием дистанционных образовательных технологий</t>
  </si>
  <si>
    <t>Доля детей-инвалидов, обучающихся по программам общего образования на дому с использованием дистанционных образовательных технологий, в общей численности детей-инвалидов, которым не противопоказано обучение</t>
  </si>
  <si>
    <t>Доля муниципальных общеобразовательных организаций, осуществляющих дистанционное обучение обучающихся, в общей численности муниципальных общеобразовательных организаций</t>
  </si>
  <si>
    <t>Основное мероприятие 4:</t>
  </si>
  <si>
    <t>Совершенствование кадрового потенциала образовательных организаций района</t>
  </si>
  <si>
    <t>Повышение уровня квалификации и профессиональная переподготовка педагогических работников</t>
  </si>
  <si>
    <t>Доля педагогических работников муниципальных образовательных организаций, прошедших повышение квалификации и (или) профессиональную переподготовку в отчетный период, в общей численности педагогических работников муниципальных образовательных организаций</t>
  </si>
  <si>
    <t>Доля педагогический работников муниципальных образовательных организаций, имеющих педагогическое образование, в общей численности педагогических работников муниципальных образовательных организаций</t>
  </si>
  <si>
    <t>Организация и проведение мероприятий и конкурсов профессионального мастерства на муниципальном уровне</t>
  </si>
  <si>
    <t>4.3</t>
  </si>
  <si>
    <t>Участие в мероприятиях и конкурсах профессионального мастерства на различных уровнях</t>
  </si>
  <si>
    <t>Поощрение лучших педагогов образовательных организаций района</t>
  </si>
  <si>
    <t>Доля педагогических работников муниципальных образовательных организаций, участвующих в олимпиадах и конкурсах различного уровня, в общей численности педагогических работников муниципальных образовательных организаций</t>
  </si>
  <si>
    <t>Меры социальной поддержки молодым специалистам системы образования района</t>
  </si>
  <si>
    <t>Основное мероприятие 5:</t>
  </si>
  <si>
    <t>Выявление и поддержка одаренных детей и талантливой молодежи</t>
  </si>
  <si>
    <t>Организация и проведение мероприятий для выявления и поощрения одаренных детей и талантливой молодежи</t>
  </si>
  <si>
    <t>Организация и проведение слетов, соревнований и конкурсов</t>
  </si>
  <si>
    <t>Выплата стипендий Главы Усть-Ишимского муниципального района Омской области</t>
  </si>
  <si>
    <t>Основное мероприятие 6:</t>
  </si>
  <si>
    <t>Организация летнего отдыха и занятости детей и подростков</t>
  </si>
  <si>
    <t>Осуществление руководства и управления в сфере установленных функций органов местного самоуправления</t>
  </si>
  <si>
    <t xml:space="preserve">Цель"Создание условий для развития социально-культурной сферы, обеспечение качества предоставления услуг в сферах образования, культуры, молодежной политики, физической культуры и спорта, социального обеспечения населения. </t>
  </si>
  <si>
    <t>Итого по подпрограмме "Развитие системы образования Усть-Ишимского муниципального района Омской области"</t>
  </si>
  <si>
    <t>Задача 2". Сохранение и развитие культуры и туризма на территории Усть-Ишимского муниципального района Омской области"</t>
  </si>
  <si>
    <t>Цель"Сохранение и развитие культуры и туризма на территории Усть-Ишимского муниципального района Омской области"</t>
  </si>
  <si>
    <t>Задача 1 подпрограммы"Создание благоприятных условий для организации досуга, повышение качества  предоставляемых услуг в сфере культуры населению района, развитие традиционного народного творчества;"</t>
  </si>
  <si>
    <t>Основное мероприятие "Культура и искусство"</t>
  </si>
  <si>
    <t>Туризм</t>
  </si>
  <si>
    <t>X</t>
  </si>
  <si>
    <t>7.1</t>
  </si>
  <si>
    <t>Задача 8 "Совершенствование системы муниципального управления и кадрового обеспечения в сфере образования"</t>
  </si>
  <si>
    <t>Осуществление полномочий в сфере опеке и попечительству</t>
  </si>
  <si>
    <t>Доля педагогических работников в возрасте до 35 лет в общей численности педагогических работников муниципальных образовательных организаций</t>
  </si>
  <si>
    <t>Целевой индикатор реализации муниципальных программ</t>
  </si>
  <si>
    <t>Значение показателя</t>
  </si>
  <si>
    <t>Развитие библиотечно-информационных услуг на территории Усть-Ишимского муниципального района Омской области</t>
  </si>
  <si>
    <t>8</t>
  </si>
  <si>
    <t>Развитие музейного дела</t>
  </si>
  <si>
    <t>Создание условий для организации досуга населения</t>
  </si>
  <si>
    <t>Укрупнение материально-технической базы учреждений культуры</t>
  </si>
  <si>
    <t>Капитальный ремонт и материально-техническое оснащение объектов находящихся в муниципальной собственности</t>
  </si>
  <si>
    <t>Задача 2 "Содействие развитию туристской инфраструктуры  и материальной базы района"</t>
  </si>
  <si>
    <t>9</t>
  </si>
  <si>
    <t>9.1</t>
  </si>
  <si>
    <t>Повышение качства услуг в сфере туризма</t>
  </si>
  <si>
    <t>Итого по подпрограмме "Развитие  сферы культуры и туризма на территории Усть-Ишимского муниципального района Омской области"</t>
  </si>
  <si>
    <t>количество     экземпляров    библиотечного     фонда общедоступных библиотек  на  1000  человек  населения</t>
  </si>
  <si>
    <t>человек</t>
  </si>
  <si>
    <t>доля  экспонируемых  предметов  от  числа   предметов результативности      основного   музейного    фонда   Усть-Ишимского района</t>
  </si>
  <si>
    <t>Обеспечение увеличения компьютерным оборудованием и звукоусилительной аппаратурой учрежждений клубного типа</t>
  </si>
  <si>
    <t>единиц</t>
  </si>
  <si>
    <t>шт</t>
  </si>
  <si>
    <t>10</t>
  </si>
  <si>
    <t xml:space="preserve">Цель"содействие созданию      
правовых, социально-экономических,                
организационных, культурных и иных условий,       
способствующих самореализации и гражданскому      
становлению подростков и молодежи района."   
</t>
  </si>
  <si>
    <t xml:space="preserve">Задача 1" поддержка и развитие различных форм и методов   
профилактической работы в подростково - молодежной  
среде"                                           
</t>
  </si>
  <si>
    <t>Мероприятия по профилактике негативных социальных явлений в молодежной среде, правовой защите и социальной адаптации молодежи, а также по гражданско-патриотического и духовно-нравстного  становления молодежи и по информационному обеспечению программных мероприятий</t>
  </si>
  <si>
    <t>Минимальное количество жителей Усть-Ишимского муниципального района, участвующих в составе сборной области</t>
  </si>
  <si>
    <t>Организация  цикла тематических мероприятий профилактической направленности для подростков и молодежи на территории Усть-Ишимского муниципального района Омской области</t>
  </si>
  <si>
    <t>Организация месячника гражданско-патриотического и духовно-нравственного воспитания подростков и молодежи на территории Усть-Ишимского муниципального района Омской области</t>
  </si>
  <si>
    <t>Поддержка молодых семей</t>
  </si>
  <si>
    <t>Организация и проведения месячного заседания клуба "Молодая семья"</t>
  </si>
  <si>
    <t xml:space="preserve">Задача2 "поддержка молодой семьи"
</t>
  </si>
  <si>
    <t xml:space="preserve">Задача 4"Поддержка и развитие различных форм             
детских и молодежных общественных объединений"
</t>
  </si>
  <si>
    <t>Организация правздничных , тематических, культурно-досуговых мероприятий для подростков и молодежи</t>
  </si>
  <si>
    <t>Итого по подпрограмме "Развитие молодежной политики в Усть-Ишимском муниципальном районе Омской области"</t>
  </si>
  <si>
    <t>Цель "Развитие массового спорта, повышение престижа Усть-Ишимского района посредствам развития спорта высших достижений, укрепление физического и нравственного здоровья жителей района"</t>
  </si>
  <si>
    <t xml:space="preserve">Задача 1" . Увеличение числа жителей Усть-Ишимского района систематически занимающихся физической культурой и спортом."                                          
</t>
  </si>
  <si>
    <t>Массовая физкультурно-оздоровительная работа</t>
  </si>
  <si>
    <t>Проведение физкультурно-массовых мероприятий на территории Усть-Ишимского муниципального района Омской области</t>
  </si>
  <si>
    <t>Участие в областных спортивно-массовых мероприятий</t>
  </si>
  <si>
    <t>Финансово-экономическое,информационно-методическое и хозяйственное обеспечение учреждений в сфере культуры</t>
  </si>
  <si>
    <t>18</t>
  </si>
  <si>
    <t>Укрепление материально-технической базы, строительство спортивных объектов, обеспечение инвентарем и оборудованием</t>
  </si>
  <si>
    <t>Приобретение спортивного инвентаря и оборудования</t>
  </si>
  <si>
    <t>Итого по подпрограмме "Развитие физической культуры и спорта в Усть-Ишимском районе Омской области"</t>
  </si>
  <si>
    <t>Цель" Стабилизация численности населения в районе, повышение качества жизни"</t>
  </si>
  <si>
    <t>23</t>
  </si>
  <si>
    <t>Задача 1 "Сохранение и укрепление  здоровья населения, увеличение средней продолжительности жизни, повышение рождаемости"                                           "</t>
  </si>
  <si>
    <t>Мероприятия , направленные на сохранение и укрепление состояния здоровья, увеличение продолжительности активной жизни, стимулирование рождаемости</t>
  </si>
  <si>
    <t>23.1</t>
  </si>
  <si>
    <t>Итого по подпрограмме "Улучшение демографической  В Усть-Ишимском муниципальном районе Омской области"</t>
  </si>
  <si>
    <t>Цель "Формирование условий для обеспечения беспрепятственного доступа инвалидов к физическому окружению, транспорту, информации и связи, а также к объектам и услугам, открытым или предоставляемым населению на территории района"</t>
  </si>
  <si>
    <t>Задача 1"Совершенствование коммуникационных связей и развитие интеллектуального потенциала пожилых людей"</t>
  </si>
  <si>
    <t>Обеспечение доступности, повышение оперативности и эффективности предоставления услуг инвалидам в различных сферах жизнедеятельности</t>
  </si>
  <si>
    <t>26</t>
  </si>
  <si>
    <t>26.1</t>
  </si>
  <si>
    <t>Увеличение количества населения, занимающегося физической культурой и спортом</t>
  </si>
  <si>
    <t>%</t>
  </si>
  <si>
    <t>27</t>
  </si>
  <si>
    <t>Формирование доступности социальной, инженерной и транспортной инфраструктуры для инвалидов и иных маломобильных групп населения</t>
  </si>
  <si>
    <t>Оказание материальной помощи инвалидам находящимся в трудной жизненной ситуации на ремонт жилья</t>
  </si>
  <si>
    <t>Задача 2"Поддержка жизненной активности пожилых людей"</t>
  </si>
  <si>
    <t>Задача 4"Принятие мер по обеспечению доступности для инвалидов информации, связи, услуг"</t>
  </si>
  <si>
    <t>Обеспечение доступности для инвалидов информации, связи, услуг электронных и экстренных служб</t>
  </si>
  <si>
    <t>Итого по подпрогамме "Доступная среда"</t>
  </si>
  <si>
    <t>Цель"повышение качества жизни отдельных категорий граждан, в том числе находящихся в трудной жизненной ситуации, путем оказания им адресной социальной поддержки и адресной материальной (социальной) помощи."</t>
  </si>
  <si>
    <t xml:space="preserve">Задача 1"Предоставление мер социальной поддержки лицам, замещавшим отдельные муниципальные должности имеющим право на доплату к трудовой пенсии </t>
  </si>
  <si>
    <t>Задача 2"Предоставление мер социальной поддержки лицам, имеющим звания «Почетный житель Усть-Ишимского муниципального района»</t>
  </si>
  <si>
    <t>Денежные выплаты лицам получившим звание "Почетный житель Усть-Ишимского района"</t>
  </si>
  <si>
    <t>31</t>
  </si>
  <si>
    <t>31.1</t>
  </si>
  <si>
    <t>Итого по подпрограмма "Социальное обеспечение населения"</t>
  </si>
  <si>
    <t xml:space="preserve">Увеличение количества проведенных культурно-досуговых, спортивных мероприятий для инвалидов.  </t>
  </si>
  <si>
    <t xml:space="preserve">Увеличение доли трудоустроенных граждан, относящихся к категории инвалидов, в общей численности граждан, относящихся к категории инвалидов, обратившихся за содействием в бюджетное учреждение Омской области «Центр занятости населения Усть-Ишимского района» в целях поиска подходящей работы, в общей численности граждан, относящихся к категории инвалидов, обратившихся за содействием в бюджетное учреждение Омской области «Центр занятости населения Усть-Ишимского района» в целях поиска подходящей работы,  </t>
  </si>
  <si>
    <t xml:space="preserve">Увеличение доли образовательных учреждений Усть-Ишимского муниципального района, реализующих программы общего образования, в которых созданы необходимые условия для обеспечения доступности качественного образования для детей-инвалидов, в общем числе образовательных учреждений Усть-Ишимского муниципального района, реализующих программы общего образования,  </t>
  </si>
  <si>
    <t>Цель" содействие активному участию пожилых граждан в жизни общества; предоставление адресной помощи и социальных услуг, способствующих нормальной жизнедеятельности и достойному образу жизни в пожилом возрасте; укрепление здоровья граждан старшего поколения; - улучшение социального положения граждан старшего поколения"</t>
  </si>
  <si>
    <t>33</t>
  </si>
  <si>
    <t>33.1</t>
  </si>
  <si>
    <t>33.2</t>
  </si>
  <si>
    <t>Организация и проведение торжественных приемов Главы муниципального района, вечеров-встреч, вечеров памяти для граждан старшего поколения</t>
  </si>
  <si>
    <t>Итого по подпрограмме"Старшее поколение"</t>
  </si>
  <si>
    <t xml:space="preserve">Цель"Программы является совершенствование системы работы по профилактике правонарушений  и наркомании,  снижение уровня преступности,  снижение уровня заболеваемости населения синдромом зависимости от наркотиков и алкоголя на территории Усть-Ишимского района Омской области" </t>
  </si>
  <si>
    <t>Задача 1 "  Организация  профилактики правонарушений и наркомании, обеспечение общественной безопасности в Усть-Ишимском муниципальном районе".</t>
  </si>
  <si>
    <t>35</t>
  </si>
  <si>
    <t>единицы измерения</t>
  </si>
  <si>
    <t>ПЛАН</t>
  </si>
  <si>
    <t>ФАКТ</t>
  </si>
  <si>
    <t>Степень достижения значения целевого индикатора (единиц)</t>
  </si>
  <si>
    <t>Уровень финансового обеспечения мероприятия (единиц)</t>
  </si>
  <si>
    <t>Эффективность реализации мероприятия (единиц)</t>
  </si>
  <si>
    <t>Эффективность реализации ВЦП\ОМ \Подпрограммы (далее- ПП\МП (процентов)</t>
  </si>
  <si>
    <t>Объем финансирования мероприятий МП в рамках ВЦП \ОМ (далее - мероприятие), рублей</t>
  </si>
  <si>
    <t>Мероприятия в сфере муниципального управления</t>
  </si>
  <si>
    <t>х</t>
  </si>
  <si>
    <t>Обеспечение  государственных гарантий реализации прав на получение общедоступного и бесплатного дошкольного образования в муниципальных 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 за исключением расходов на содержание зданий и оплату коммунальных услуг),в соответствии с законодательством</t>
  </si>
  <si>
    <t>Организация горячего питания обучающихся в муниципальных общеобразовательных организациях (обеспечение готовой к упортеблению пищевой продукцией)</t>
  </si>
  <si>
    <t>Организация и осуществление мероприятий по работе с детьми и молодежью в каникулярное время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</si>
  <si>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</si>
  <si>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Осуществление тестирования населения по выполнению нормативов, испытания (тестов) комплекса ГТО, в соответствии с Положением о центре тестирования по выполнению нормативов, испытания (тестов) Всероссийского физкультурно-спортивного комплекса "Готов к труду и обороне"</t>
  </si>
  <si>
    <t>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</si>
  <si>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сохранение чила обучающихся в учреждении дополнительного образования</t>
  </si>
  <si>
    <t>Удовлетворенность населения качеством предоставления  услуг в сфере культуры  на территории Усть-Ишимского муниципального района</t>
  </si>
  <si>
    <t>рост расходов по отрасли культура в общем объеме расходов консолидированного бюджета</t>
  </si>
  <si>
    <t>Количество проведенных заседаний клуба "Молодая семья"</t>
  </si>
  <si>
    <t>Количество получателей  услуг в сфере молодежной политики</t>
  </si>
  <si>
    <t>Количество человек выполнивших нормативы</t>
  </si>
  <si>
    <t>Итого по подпрограмме "Профилактика правонарушений и наркомании в Усть-Ишимском муниципальном районе Омской области"</t>
  </si>
  <si>
    <t>,</t>
  </si>
  <si>
    <t>Оценка эффективности реализации 
муниципальной программы  Усть-Ишимского муниципального района Омской области
"Развитие социально-культурной сферы Усть-Ишимского муниципального района Омской области"</t>
  </si>
  <si>
    <t>Приложение
к оценки эффективности реализации  муниципальной  программе  Усть-Ишимского муниципального района Омской области
"Развитие социально-культурной сферы Усть-Ишимского муниципального района Омской области"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</si>
  <si>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</si>
  <si>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Организация и осуществление деятельности  по опеке и попечительству над несовершеннолетними</t>
  </si>
  <si>
    <t>Предоставление ежемесячного денежного вознаграждения опекунам (попечителям) за осуществление опеки или попечительства,приемным родителям - за осуществление обязанностей по договору о приемной семье</t>
  </si>
  <si>
    <t>Предоставление мер социальной поддержки приемным семьям,приемным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</si>
  <si>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Предоставлению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</si>
  <si>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Социальные гарантии лицам, имеющим звание "Почетный гражданин Усть-Ишимского муниципального района"</t>
  </si>
  <si>
    <t>Поддержка и развитие различных форм студенческого самоуправления, детских и молодежных общественных объединений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</si>
  <si>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</si>
  <si>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Доля обучающихся в государственных
и муниципальных образовательных организациях, получающих образование
в соответствии с федеральными государственными образовательными
стандартами, в общей численности обучающихся в государственных и
муниципальных образовательных организациях</t>
  </si>
  <si>
    <t>Обеспечение функционирования модели персонифицированного финансирования дополнительного образования детей</t>
  </si>
  <si>
    <t>Число учреждений укрепивших материально техническую базу</t>
  </si>
  <si>
    <t xml:space="preserve"> Количество детей в возрасте от 5 до 18 лет, охваченных системой персонифицированного финансирования дополнительного образования детей 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</si>
  <si>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Усть-Ишимского муниципального района Омской области</t>
  </si>
  <si>
    <t xml:space="preserve"> Доля детей, оставшихся без попечения родителей, переданных не 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и муниципальных организациях, осуществляющих образовательную деятельность, от общей численности детей, оставшихся без попечения родителей</t>
  </si>
  <si>
    <t>Доля опекунов (попечителей), получающих ежемесячное денежное вознаграждение за осуществление опеки или попечительства, приемных родителей - за осуществление обязанностей по договору о приемной семье, в общей численности опекунов (попечителей), приемных родителей, имеющих право на получение данной меры социальной поддержки в соответствии с законодательством</t>
  </si>
  <si>
    <t>Доля приемных семей, приемных детей, достигших возраста восемнадцати лет, обучающихся по очной форме обучения в общеобразовательных организациях, получающих меры социальной поддержки, в общей численности приемных семей, приемных детей, достигших возраста восемнадцати лет, обучающихся по очной форме обучения в общеобразовательных организациях, имеющих право на получение мер социальной поддержки в соответствии с законодательством</t>
  </si>
  <si>
    <t>Доля опекунов (попечителей) детей, оставшихся без попечения родителей, в том числе детей-сирот, получающих меры социальной поддержки опекунам (попечителям) детей, оставшихся без попечения родителей, в том числе детей-сирот, в общей численности опекунов (попечителей) детей, оставшихся без попечения родителей, в том числе детей-сирот, имеющих право на получение данной меры социальной поддержки в соответствии с законодательством</t>
  </si>
  <si>
    <t xml:space="preserve"> Численность обучающихся, получивших стипендию Главы Усть-Ишимского муниципального района Омской области</t>
  </si>
  <si>
    <t>Доля обучающихся общеобразовательных организаций, участвующих в олимпиадах и конкурсах различного уровня, в общей численности обучающихся общеобразовательных организаций</t>
  </si>
  <si>
    <t>Доля педагогических работников муниципальных образовательных организациях, участвующих в олимпиадах и конкурсах различного уровня, в общей численности педагогических работников муниципальных образовательных организациях</t>
  </si>
  <si>
    <t>Доля педагогических работников в возрасте до 30 лет в общей численности педагогических работников муниципальных образовательных организаций</t>
  </si>
  <si>
    <t>Основное мероприятие 8:</t>
  </si>
  <si>
    <t xml:space="preserve">Итого по подпрограмме "Профилактика безнадзорности и правонарушений несовершеннолетних на территории Усть-Ишимского муниципального района Омской области"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</si>
  <si>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</si>
  <si>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</si>
  <si>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</si>
  <si>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4,3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</si>
  <si>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</si>
  <si>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Создание условий для выявления и поддержки одаренных детей и молодежи и осуществление мер, направленных на поддержку заслуженных артистов Усть-Ишимского муниципального района, и победителей областных, зональных конкурсов (по разработанному положению)</t>
  </si>
  <si>
    <t>Пенсионное обеспечение</t>
  </si>
  <si>
    <t>Доплаты к пенсиям муниципальным служащим Усть-Ишимского муниципального района Омской области</t>
  </si>
  <si>
    <t>Социальная поддержка населения</t>
  </si>
  <si>
    <t>Осуществление переданных государственных полномочий Омской области по возмещению стоимости услуг по погребению</t>
  </si>
  <si>
    <t>Доля обучающихся, получающих начальное общее образование в 
муниципальных образовательных организациях,  получающих бесплатное 
горячее питание, к общему количеству обучающихся, получающих начальное 
общее образование в муниципальных образовательных организациях</t>
  </si>
  <si>
    <t xml:space="preserve"> Количество муниципальных учреждений культуры Усть-Ишимского муниципального района Омской области, в которых был проведен ремонт и (или) материально-техническое оснащение
</t>
  </si>
  <si>
    <t xml:space="preserve"> количество населения, занятого в клубных формированиях</t>
  </si>
  <si>
    <t>Доля обучающихся муниципальных общеобразовательных организаций, получающих образование в соответствии с федеральными государственными образовательными стандартами, в общей численности обучающихся муниципальных общеобразовательных организаций</t>
  </si>
  <si>
    <t>Доля воспитанников дошкольных образовательных организаций, получающих образование в соответствии с федеральными государственными образовательными стандартами, в общей численности воспитанников дошкольных образовательных организаций</t>
  </si>
  <si>
    <t>Доля обучающихся и воспитанников муниципальных образовательных организаций, которым предоставлена возможность обучаться в соответствии с основными требованиями безопасности, в общей численности обучающихся и воспитанников муниципальных образовательных организаций</t>
  </si>
  <si>
    <t>Доля родителей (законных представителей), получающих компенсацию родительской платы за присмотр и уход за детьми в муниципальных  организациях, реализующих программу дошкольного образования, в общей численности родителей (законных представителей) подавших заявления о предоставлении данной компенсации, чей доход ниже полуторного прожиточного минимума на одного члена семьи</t>
  </si>
  <si>
    <t>Доля муниципальных образовательных организаций 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организациях, в общем количестве муниципальных образовательных организаций района, которым предоставляна субсидия</t>
  </si>
  <si>
    <t>Доля муниципальных образовательных организаций, соответствующих требованиям пожарной и санитарно-эпидемиологической безопасности</t>
  </si>
  <si>
    <t>Доля муниципальных образовательных организаций, пополнивших в текущем году материально-техническую базу</t>
  </si>
  <si>
    <t xml:space="preserve">Количество погребений умерших граждан
</t>
  </si>
  <si>
    <t>Обеспечение двухразовым питанием детей с ограниченными возможностями здоровья, обучающихся в муниципальных общеобразовательных организациях Усть-Ишимского муниципального района Омской области, получающих образование на дому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</si>
  <si>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</si>
  <si>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Основное мероприятие 9: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</si>
  <si>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</si>
  <si>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</si>
  <si>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6.2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</si>
  <si>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</si>
  <si>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Проведение мероприятий по поддержке традиционной народной культуре, художественных ремесел, самодеятельного художественного творчества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</si>
  <si>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</si>
  <si>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</si>
  <si>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Реализация мероприятия, направленного на достижение целей федерального проекта "Творческие люди"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</si>
  <si>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</si>
  <si>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Содействие и организация деятельности отрядов волонтеров и подростково-молодежных клубов по месту жительства</t>
  </si>
  <si>
    <t>Мероприятия по организации отдыха и оздоровления детей, подростков и молодежи</t>
  </si>
  <si>
    <t>Мероприятия, направленные на интеллектуальное, творческое развитие молодежи, а также по поддержке студенческой молодежи, детских и молодежных общественных объединений</t>
  </si>
  <si>
    <t>Организация праздничных, тематических, культурно-досуговых мероприятий для подростков и молодежи</t>
  </si>
  <si>
    <t>Организация и проведение районного молодежного творчества "Молодежный звездопад"</t>
  </si>
  <si>
    <t>Организация и проведение конкурса "Минута Славы"</t>
  </si>
  <si>
    <t>Проведение молодежной экологической акции "Чистый район"</t>
  </si>
  <si>
    <t>Создание условий для предоставления услуг в сфере молодежной политики</t>
  </si>
  <si>
    <t>Организация благотворительных акций ко Дню инвалидов</t>
  </si>
  <si>
    <t>Развитие коммуникационных связей, информационное сопровождение граждан пожилого возраста</t>
  </si>
  <si>
    <t>Организация свободного времени и культурного досуга гражданам пожилого возраста</t>
  </si>
  <si>
    <t>Предоставление субсидии социально ориентированной некоммерческой организации, не являющейся государственным (муниципальным) учреждением, осуществляющей деятельность в социальной сфере на реализацию социально значимого проекта (программы) в интересах населения Усть-Ишимского муниципального района Омской области</t>
  </si>
  <si>
    <t>Организация и проведение социально значимых мероприятий в рамках Международного дня пожилых людей</t>
  </si>
  <si>
    <t>Социально-культурные мероприятия по профилактике правонарушений, наркомании и обеспечению общественной безопасности</t>
  </si>
  <si>
    <t>Мероприятия по информационному обеспечению программных мероприятий</t>
  </si>
  <si>
    <t>Разработка и распространение среди населения памятки о порядке действия в случае совершения преступления против жизни и здоровья несовершеннолетних</t>
  </si>
  <si>
    <t>Организация временного трудоустройства несовершеннолетних</t>
  </si>
  <si>
    <t>Разработка и внедрение технологий и форм работы по предупреждению правонарушений несовершеннолетних, семейного неблагополучия, социального сиротства</t>
  </si>
  <si>
    <t>Проведение смотра-конкурса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</t>
  </si>
  <si>
    <t>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несовершеннолетних, семейного неблагополучия</t>
  </si>
  <si>
    <t>Распространение опыта профилактики безнадзорности и правонарушений несовершеннолетних, семейного неблагополучия</t>
  </si>
  <si>
    <t>14</t>
  </si>
  <si>
    <t>14.1</t>
  </si>
  <si>
    <t>15</t>
  </si>
  <si>
    <t>15.1</t>
  </si>
  <si>
    <t>18.1</t>
  </si>
  <si>
    <t>20</t>
  </si>
  <si>
    <t>20.1</t>
  </si>
  <si>
    <t>21</t>
  </si>
  <si>
    <t>21.1</t>
  </si>
  <si>
    <t>24</t>
  </si>
  <si>
    <t>25</t>
  </si>
  <si>
    <t>25.1</t>
  </si>
  <si>
    <t>28</t>
  </si>
  <si>
    <t>28.1</t>
  </si>
  <si>
    <t>32</t>
  </si>
  <si>
    <t>32.1</t>
  </si>
  <si>
    <t>34</t>
  </si>
  <si>
    <t>34.1</t>
  </si>
  <si>
    <t>34.2</t>
  </si>
  <si>
    <t>35.1</t>
  </si>
  <si>
    <t>Итого по программе "Развитие социально-культурной сферы Усть-Ишимского муниципального района Омской области"</t>
  </si>
  <si>
    <t xml:space="preserve">Реализация прочих мероприятий </t>
  </si>
  <si>
    <t>Общие организационные меры по профилактике правонарушений и наркомании, обеспечению общественной безопасности в Усть-Ишимском муниципальном районе Омской области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</si>
  <si>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Усть-Ишимского муниципального района Омской области» определяется как отношение количества обучающихся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к общей численности обучающихся,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заявившихся на получение данной меры социальной поддержки</t>
  </si>
  <si>
    <t xml:space="preserve">Доля обучающихся обеспеченных двухразовым питанием детей с ограниченными возможностями здоровья, обучающихся в муниципальных общеобразовательных организациях Усть-Ишимского муниципального района </t>
  </si>
  <si>
    <t>Доля своевременных выплат  организациям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</si>
  <si>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Доля детей и подростков в возрасте 5-18 лет, охваченных программами дополнительного образования, в общей численности детей и подростков в возрасте 5-18 лет</t>
  </si>
  <si>
    <t>Удовлетворенность населения качеством предоставления образовательных услуг на территории Усть-Ишимского муниципального района</t>
  </si>
  <si>
    <t>Число учреждений , укрепивших мктериально-техническую базу</t>
  </si>
  <si>
    <t>количество  культурно-досуговых мероприятий</t>
  </si>
  <si>
    <t xml:space="preserve">Количество человек получившие стимулирующие выплаты  </t>
  </si>
  <si>
    <t>Количество учреждений культуры, оснащенных материально-технической базой</t>
  </si>
  <si>
    <t xml:space="preserve"> Обеспечение обновления книжных фондов
</t>
  </si>
  <si>
    <t>доля своевременных выплат</t>
  </si>
  <si>
    <t>количество сельских учреждений культуры, получивших в отчетном году государственную поддержку</t>
  </si>
  <si>
    <t>увеличение кол-ва лиц, получивших социальную, психологическую, , педагогическуюавовую и иные виды помощи</t>
  </si>
  <si>
    <t xml:space="preserve">удельный вес численности людей в возрасте от 14 до 30, принилемаисющих участие в добровольческой деятельности, в общей численности молодёжи в возрасте от 14 до 30 лет </t>
  </si>
  <si>
    <t>численность несовершеннолетних и молодёжи, принявших участие в мероприятия гражданско-патриотической направленности</t>
  </si>
  <si>
    <t>Количество зданий в которых проведена реконструкция</t>
  </si>
  <si>
    <t>количество приобретенного инвенторя и оборудования</t>
  </si>
  <si>
    <t>Количество получателей субсидии субсидии социально-ориентированной некамерческой организации, не являющейся госудорственным (муниципальным) учреждением, осуществляющей деятельность в социальной сфере на реализацию социально-значимоего проекта (программы) в интересах населения Усть-Ишимского муниципального района Омской области</t>
  </si>
  <si>
    <t>едениц</t>
  </si>
  <si>
    <t>соотношение числа правонарушений, совершенных в состоянии алкогольного опьянения, с общим числом расследованных преступлений</t>
  </si>
  <si>
    <t>количество проведенных мероприятий</t>
  </si>
  <si>
    <t>Количество разработанных памяток о порядке действия в случае совершения преступления против жизни и здоровья несовершеннолетних</t>
  </si>
  <si>
    <t xml:space="preserve">Количество смотров-конкурсов работы Советов общественности по работе с детьми сельских поселений по профилактике безнадзорности и правонарушений несовершеннолетних и семейного </t>
  </si>
  <si>
    <t>елениц</t>
  </si>
  <si>
    <t>Количество разработаных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несовершеннолетних, семейного неблагополучия</t>
  </si>
  <si>
    <t>Количество проведенных мероприятий по профилактике правонарущений несовершеннолетних . семейного неблагополучия</t>
  </si>
  <si>
    <t>Доля муниципальных образовательных организаций Усть-Ишимского района, допущенных муниципальными комиссиями по проверки готовности образовательных организаций к началу нового учебного года, в общем количечтве муниципальных образовательных организаций Усть-Ишимского района</t>
  </si>
  <si>
    <t xml:space="preserve"> Доля детей Омской области в возрасте от 6 до 18 лет, направленных на отдых в каникулярное время в организации отдыха детей и их оздоровления, за счет субсидий местным бюджетам из областного бюджета , к общей численности детей в возрасте от 6 до 18 лет, проживающих на территории муниципальных образований Омской области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</si>
  <si>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направленности</t>
  </si>
  <si>
    <t>Достижение уровня  средней номинальной начисленной заработной платы педогогических работников муниципальных организаций дополнительного образования Усть-Ишимского муниципального района Омской области</t>
  </si>
  <si>
    <t>Достижение  уровня средней номинальной начисленной заработной платы педогогических работников муниципальных организаций дополнительного образования Усть-Ишимского муниципального  района Омской области</t>
  </si>
  <si>
    <t>Задача 4 "Создание комплекса условий, направленных на совершенствование системы воспитания обучающихся, выявление и развитие талантливых и одаренных детей в условиях муниципальной системы образования"</t>
  </si>
  <si>
    <t>Задача 5"Осуществление полномочий в сфере опеки и попечительства"</t>
  </si>
  <si>
    <t>5.3</t>
  </si>
  <si>
    <t>5.4</t>
  </si>
  <si>
    <t>Задача 6. "Функционирование модели персонифицированного финансирования дополнительного образования детей"</t>
  </si>
  <si>
    <t>6</t>
  </si>
  <si>
    <t>6.1</t>
  </si>
  <si>
    <t>Задача 7 "Создание условий для организации летнего отдыха и занятости детей и подростков"</t>
  </si>
  <si>
    <t>8.1</t>
  </si>
  <si>
    <t>Основное мероприятие 10:</t>
  </si>
  <si>
    <t>10.1</t>
  </si>
  <si>
    <t>Задача 3 "Развитие и сохранение кадрового потенциала, подготовка и повышение квалификации педагогов, а также целевая подготовка профессиональных менеджеров образования"</t>
  </si>
  <si>
    <t>Основное мероприятие 7:</t>
  </si>
  <si>
    <t>Задача 10. Обеспечение патриотического воспитания детей и подростков в муниципальных образовательных организациях.</t>
  </si>
  <si>
    <t>2,13</t>
  </si>
  <si>
    <t>2,15</t>
  </si>
  <si>
    <t>2,16</t>
  </si>
  <si>
    <t>11</t>
  </si>
  <si>
    <t>11.1</t>
  </si>
  <si>
    <t>11.3</t>
  </si>
  <si>
    <t>11.4</t>
  </si>
  <si>
    <t>11.5</t>
  </si>
  <si>
    <t>11.6</t>
  </si>
  <si>
    <t>11.7</t>
  </si>
  <si>
    <t>11.8</t>
  </si>
  <si>
    <t>11.9</t>
  </si>
  <si>
    <t>11.11</t>
  </si>
  <si>
    <t>11.12</t>
  </si>
  <si>
    <t>11.13</t>
  </si>
  <si>
    <t>11.14</t>
  </si>
  <si>
    <t>11.15</t>
  </si>
  <si>
    <t>11.16</t>
  </si>
  <si>
    <t>27.1</t>
  </si>
  <si>
    <t>27.2</t>
  </si>
  <si>
    <t>2.11</t>
  </si>
  <si>
    <t>2.12</t>
  </si>
  <si>
    <t>2.14</t>
  </si>
  <si>
    <t xml:space="preserve">Задача 9. Внедрение на уровнях начального общего, основного общего и (или) среднего общего образования новых методов обучения и воспитания, образовательных технологий, обеспечивающих освоение обучающимися основных и дополнительных общеобразовательных программ цифрового, естественнонаучного, технического и гуманитарного профилей, а также обновление содержания и совершенствования методов обучения предметных областей «Технология», «Информатика», «Основы безопасности жизнедеятельности» </t>
  </si>
  <si>
    <t>12</t>
  </si>
  <si>
    <t>12.2</t>
  </si>
  <si>
    <t>13</t>
  </si>
  <si>
    <t>13.1</t>
  </si>
  <si>
    <t>15.2</t>
  </si>
  <si>
    <t>16</t>
  </si>
  <si>
    <t>16.1</t>
  </si>
  <si>
    <t>17</t>
  </si>
  <si>
    <t>17.1</t>
  </si>
  <si>
    <t>17.2</t>
  </si>
  <si>
    <t>18.2</t>
  </si>
  <si>
    <t>18.3</t>
  </si>
  <si>
    <t>18.5</t>
  </si>
  <si>
    <t>18.4</t>
  </si>
  <si>
    <t>20.2</t>
  </si>
  <si>
    <t>20.3</t>
  </si>
  <si>
    <t>21.2</t>
  </si>
  <si>
    <t>24.1</t>
  </si>
  <si>
    <t>29</t>
  </si>
  <si>
    <t>29.1</t>
  </si>
  <si>
    <t>30</t>
  </si>
  <si>
    <t>30.1</t>
  </si>
  <si>
    <t>31.2</t>
  </si>
  <si>
    <t>32.2</t>
  </si>
  <si>
    <t>32.3</t>
  </si>
  <si>
    <t>36.2</t>
  </si>
  <si>
    <t>36.3</t>
  </si>
  <si>
    <t>Предоставление дополнительных мер социальной поддержки членам семей участников специальной военной операции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</si>
  <si>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</si>
  <si>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</si>
  <si>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Ремонт зданий и материально-техническое оснащение муниципальных образовательных организаций муниципальных районов Омской области,  в целях подготовки к новому учебному году</t>
  </si>
  <si>
    <t xml:space="preserve">Обеспечение функционирования модели персонифицированного финансирования дополнительного образования детей за счет средств местного бюджета </t>
  </si>
  <si>
    <t>18.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</si>
  <si>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сферы молодежной политики</t>
  </si>
  <si>
    <t>Реконструкция физкультурно-оздоровительных комплексов в муниципальных районах Омской области</t>
  </si>
  <si>
    <t>27.</t>
  </si>
  <si>
    <t xml:space="preserve">Иные межбюджетные трансферты бюджетам поселений на выплату пенсии за выслугу лет муниципальным служащим </t>
  </si>
  <si>
    <t>29,2</t>
  </si>
  <si>
    <t>Мероприятия по захоронению погибших военнослужащих</t>
  </si>
  <si>
    <t>за 2023 год</t>
  </si>
  <si>
    <t>Доля педагогических работников общеобразовательных организаций, получающих ежемесячное  денежное вознаграждение за классное руководство (из расчета 5 тыс.рублей в месяц с учетом страховых взносов в государственные внебюджетные фонды, а также районных коофициентов и процентных надбавок), в общей численности педагогических работников такой категории</t>
  </si>
  <si>
    <t>Доля обучающихся в муниципальных образовательных организациях , являющихся членами семейотдельных категорий  граждан, направленных для участия в специальной военной операцми, которых предусмотрены Указом Губернатора Омской области от 14 октября 2022 года №176 "О дополнительных мерах поддержки членам семей отдельных категорий граждан",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</si>
  <si>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Доля муниципальных образований Омской области, которым предоставлена субсидия на ремонт зданий, установку систем и оборудования пожарной и общей безопасности в муниципальных образовательных организациях (далее - обеспечение безопасных условий в зданиях муниципальных образовательных организаций), в общем количестве муниципальных организаций Омской области, прощедших отбор</t>
  </si>
  <si>
    <t>0,24</t>
  </si>
  <si>
    <t>В муниципальных образовательных организациях проведены мероприятия по обеспечению деятельности советников директора по взаимодействию с детскими общеобразовательными объединениями</t>
  </si>
  <si>
    <t>2.10</t>
  </si>
  <si>
    <t>2.9</t>
  </si>
  <si>
    <t>2.8</t>
  </si>
  <si>
    <t>2.7</t>
  </si>
  <si>
    <t>2.6</t>
  </si>
  <si>
    <t>2.5</t>
  </si>
  <si>
    <t>14341</t>
  </si>
  <si>
    <t>удельный вес численности молодых людей в возрасте от 14 до 30 лет, вовлеченных в реализуемые органами исполнительной власти проекты и программы в сфере поддержки инициативной и талантливой молодёжи, в общей численности</t>
  </si>
  <si>
    <t>количество муниципальных учреждений Усть-Ишимского муниципального района  Омской области, в которых проведены мероприятия по материально-техническому оснащению</t>
  </si>
  <si>
    <t xml:space="preserve">КОЛИЧЕСТВО ПОГРЕБЕНИЙ </t>
  </si>
  <si>
    <t>соотношение числа правонарушений, совершенных на улицах и в общественных местах общим числом преступлений</t>
  </si>
  <si>
    <t xml:space="preserve"> Число несовенршеннолетних временно трудоустроенных в свободное время от учебной деятельности </t>
  </si>
  <si>
    <t>Соотношение числа совершенных правонарушений с общей численностью несовершеннослетних в возрасте от 14 до 17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</si>
</sst>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"/>
    <numFmt numFmtId="165" formatCode="0.000"/>
    <numFmt numFmtId="166" formatCode="#,##0.00\ _₽;[Red]#,##0.00\ _₽"/>
    <numFmt numFmtId="167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539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0" fillId="0" borderId="9" xfId="0" applyBorder="1" applyAlignment="1"/>
    <xf numFmtId="0" fontId="3" fillId="2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 wrapText="1"/>
    </xf>
    <xf numFmtId="0" fontId="1" fillId="6" borderId="14" xfId="0" applyFont="1" applyFill="1" applyBorder="1" applyAlignment="1">
      <alignment horizontal="left" vertical="top" wrapText="1"/>
    </xf>
    <xf numFmtId="164" fontId="3" fillId="6" borderId="4" xfId="0" applyNumberFormat="1" applyFont="1" applyFill="1" applyBorder="1" applyAlignment="1">
      <alignment horizontal="center" vertical="top" wrapText="1"/>
    </xf>
    <xf numFmtId="0" fontId="3" fillId="6" borderId="7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3" fillId="6" borderId="3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vertical="top" wrapText="1"/>
    </xf>
    <xf numFmtId="4" fontId="1" fillId="6" borderId="3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vertical="top" wrapText="1"/>
    </xf>
    <xf numFmtId="0" fontId="0" fillId="7" borderId="3" xfId="0" applyFill="1" applyBorder="1" applyAlignment="1"/>
    <xf numFmtId="0" fontId="3" fillId="7" borderId="3" xfId="0" applyFont="1" applyFill="1" applyBorder="1" applyAlignment="1">
      <alignment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9" fontId="3" fillId="8" borderId="5" xfId="0" applyNumberFormat="1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3" xfId="0" applyFont="1" applyFill="1" applyBorder="1" applyAlignment="1">
      <alignment horizontal="center" vertical="top" wrapText="1"/>
    </xf>
    <xf numFmtId="4" fontId="3" fillId="8" borderId="3" xfId="0" applyNumberFormat="1" applyFont="1" applyFill="1" applyBorder="1" applyAlignment="1">
      <alignment horizontal="center" vertical="top" wrapText="1"/>
    </xf>
    <xf numFmtId="2" fontId="3" fillId="8" borderId="3" xfId="0" applyNumberFormat="1" applyFont="1" applyFill="1" applyBorder="1" applyAlignment="1">
      <alignment horizontal="center" vertical="top" wrapText="1"/>
    </xf>
    <xf numFmtId="0" fontId="3" fillId="8" borderId="0" xfId="0" applyFont="1" applyFill="1" applyAlignment="1">
      <alignment horizontal="left" vertical="top" wrapText="1"/>
    </xf>
    <xf numFmtId="0" fontId="3" fillId="9" borderId="3" xfId="0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2" fontId="3" fillId="9" borderId="3" xfId="0" applyNumberFormat="1" applyFont="1" applyFill="1" applyBorder="1" applyAlignment="1">
      <alignment horizontal="center" vertical="top" wrapText="1"/>
    </xf>
    <xf numFmtId="0" fontId="3" fillId="9" borderId="0" xfId="0" applyFont="1" applyFill="1" applyAlignment="1">
      <alignment horizontal="left" vertical="top" wrapText="1"/>
    </xf>
    <xf numFmtId="0" fontId="3" fillId="8" borderId="7" xfId="0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vertical="top" wrapText="1"/>
    </xf>
    <xf numFmtId="4" fontId="3" fillId="8" borderId="1" xfId="0" applyNumberFormat="1" applyFont="1" applyFill="1" applyBorder="1" applyAlignment="1">
      <alignment horizontal="center" vertical="top" wrapText="1"/>
    </xf>
    <xf numFmtId="2" fontId="3" fillId="8" borderId="1" xfId="0" applyNumberFormat="1" applyFont="1" applyFill="1" applyBorder="1" applyAlignment="1">
      <alignment horizontal="center" vertical="top" wrapText="1"/>
    </xf>
    <xf numFmtId="49" fontId="3" fillId="8" borderId="10" xfId="0" applyNumberFormat="1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vertical="top" wrapText="1"/>
    </xf>
    <xf numFmtId="4" fontId="3" fillId="9" borderId="1" xfId="0" applyNumberFormat="1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horizontal="center" vertical="top" wrapText="1"/>
    </xf>
    <xf numFmtId="49" fontId="2" fillId="8" borderId="5" xfId="0" applyNumberFormat="1" applyFont="1" applyFill="1" applyBorder="1" applyAlignment="1">
      <alignment horizontal="center" vertical="top" wrapText="1"/>
    </xf>
    <xf numFmtId="0" fontId="2" fillId="8" borderId="7" xfId="0" applyFont="1" applyFill="1" applyBorder="1" applyAlignment="1">
      <alignment horizontal="center" vertical="top" wrapText="1"/>
    </xf>
    <xf numFmtId="0" fontId="3" fillId="8" borderId="10" xfId="0" applyFont="1" applyFill="1" applyBorder="1" applyAlignment="1">
      <alignment horizontal="center" vertical="top" wrapText="1"/>
    </xf>
    <xf numFmtId="4" fontId="1" fillId="8" borderId="3" xfId="0" applyNumberFormat="1" applyFont="1" applyFill="1" applyBorder="1" applyAlignment="1">
      <alignment horizontal="center" vertical="top" wrapText="1"/>
    </xf>
    <xf numFmtId="4" fontId="1" fillId="9" borderId="1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6" borderId="7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center" vertical="top" wrapText="1"/>
    </xf>
    <xf numFmtId="49" fontId="3" fillId="8" borderId="1" xfId="0" applyNumberFormat="1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 wrapText="1"/>
    </xf>
    <xf numFmtId="0" fontId="3" fillId="4" borderId="18" xfId="0" applyFont="1" applyFill="1" applyBorder="1" applyAlignment="1">
      <alignment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9" borderId="1" xfId="0" applyNumberFormat="1" applyFont="1" applyFill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4" fontId="3" fillId="9" borderId="1" xfId="0" applyNumberFormat="1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2" fontId="3" fillId="0" borderId="3" xfId="2" applyNumberFormat="1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49" fontId="1" fillId="0" borderId="2" xfId="0" applyNumberFormat="1" applyFont="1" applyBorder="1" applyAlignment="1">
      <alignment vertical="top" wrapText="1"/>
    </xf>
    <xf numFmtId="49" fontId="1" fillId="6" borderId="1" xfId="0" applyNumberFormat="1" applyFont="1" applyFill="1" applyBorder="1" applyAlignment="1">
      <alignment horizontal="center" vertical="top" wrapText="1"/>
    </xf>
    <xf numFmtId="4" fontId="3" fillId="6" borderId="1" xfId="0" applyNumberFormat="1" applyFont="1" applyFill="1" applyBorder="1" applyAlignment="1">
      <alignment horizontal="center" vertical="top" wrapText="1"/>
    </xf>
    <xf numFmtId="2" fontId="3" fillId="6" borderId="1" xfId="0" applyNumberFormat="1" applyFont="1" applyFill="1" applyBorder="1" applyAlignment="1">
      <alignment horizontal="center" vertical="top" wrapText="1"/>
    </xf>
    <xf numFmtId="0" fontId="3" fillId="6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2" fontId="9" fillId="0" borderId="5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top" wrapText="1"/>
    </xf>
    <xf numFmtId="167" fontId="3" fillId="9" borderId="3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167" fontId="3" fillId="9" borderId="1" xfId="0" applyNumberFormat="1" applyFont="1" applyFill="1" applyBorder="1" applyAlignment="1">
      <alignment horizontal="center" vertical="top" wrapText="1"/>
    </xf>
    <xf numFmtId="167" fontId="1" fillId="9" borderId="1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16" xfId="0" applyNumberFormat="1" applyFont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6" borderId="3" xfId="0" applyNumberFormat="1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3" fillId="9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3" fontId="3" fillId="0" borderId="3" xfId="3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4" fontId="3" fillId="6" borderId="5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1" fillId="6" borderId="5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1" fillId="6" borderId="14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43" fontId="3" fillId="0" borderId="3" xfId="3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1" fillId="0" borderId="15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2" fontId="3" fillId="6" borderId="5" xfId="0" applyNumberFormat="1" applyFont="1" applyFill="1" applyBorder="1" applyAlignment="1">
      <alignment horizontal="center" vertical="top" wrapText="1"/>
    </xf>
    <xf numFmtId="49" fontId="3" fillId="9" borderId="1" xfId="0" applyNumberFormat="1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8" borderId="19" xfId="0" applyFont="1" applyFill="1" applyBorder="1" applyAlignment="1">
      <alignment horizontal="left" vertical="top" wrapText="1"/>
    </xf>
    <xf numFmtId="0" fontId="6" fillId="11" borderId="14" xfId="0" applyFont="1" applyFill="1" applyBorder="1" applyAlignment="1">
      <alignment horizontal="center" vertical="top" wrapText="1"/>
    </xf>
    <xf numFmtId="49" fontId="6" fillId="11" borderId="7" xfId="0" applyNumberFormat="1" applyFont="1" applyFill="1" applyBorder="1" applyAlignment="1">
      <alignment horizontal="center" vertical="top" wrapText="1"/>
    </xf>
    <xf numFmtId="0" fontId="8" fillId="11" borderId="1" xfId="0" applyFont="1" applyFill="1" applyBorder="1" applyAlignment="1">
      <alignment horizontal="center" vertical="top" wrapText="1"/>
    </xf>
    <xf numFmtId="0" fontId="6" fillId="11" borderId="3" xfId="0" applyFont="1" applyFill="1" applyBorder="1" applyAlignment="1">
      <alignment horizontal="center" vertical="top" wrapText="1"/>
    </xf>
    <xf numFmtId="0" fontId="6" fillId="11" borderId="5" xfId="0" applyFont="1" applyFill="1" applyBorder="1" applyAlignment="1">
      <alignment horizontal="center" vertical="top" wrapText="1"/>
    </xf>
    <xf numFmtId="0" fontId="6" fillId="11" borderId="1" xfId="0" applyFont="1" applyFill="1" applyBorder="1" applyAlignment="1">
      <alignment horizontal="center" vertical="top" wrapText="1"/>
    </xf>
    <xf numFmtId="0" fontId="6" fillId="11" borderId="8" xfId="0" applyFont="1" applyFill="1" applyBorder="1" applyAlignment="1">
      <alignment horizontal="center" vertical="top" wrapText="1"/>
    </xf>
    <xf numFmtId="0" fontId="6" fillId="11" borderId="11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0" fontId="1" fillId="6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167" fontId="3" fillId="0" borderId="5" xfId="0" applyNumberFormat="1" applyFont="1" applyFill="1" applyBorder="1" applyAlignment="1">
      <alignment horizontal="center" vertical="top"/>
    </xf>
    <xf numFmtId="167" fontId="3" fillId="0" borderId="2" xfId="0" applyNumberFormat="1" applyFont="1" applyFill="1" applyBorder="1" applyAlignment="1">
      <alignment horizontal="center" vertical="top"/>
    </xf>
    <xf numFmtId="167" fontId="3" fillId="0" borderId="3" xfId="0" applyNumberFormat="1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167" fontId="3" fillId="0" borderId="5" xfId="0" applyNumberFormat="1" applyFont="1" applyFill="1" applyBorder="1" applyAlignment="1">
      <alignment horizontal="center" vertical="top" wrapText="1"/>
    </xf>
    <xf numFmtId="167" fontId="3" fillId="0" borderId="2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49" fontId="3" fillId="0" borderId="15" xfId="0" applyNumberFormat="1" applyFont="1" applyBorder="1" applyAlignment="1">
      <alignment horizontal="left" vertical="top" wrapText="1"/>
    </xf>
    <xf numFmtId="0" fontId="6" fillId="11" borderId="2" xfId="0" applyFont="1" applyFill="1" applyBorder="1" applyAlignment="1">
      <alignment horizontal="center" vertical="top" wrapText="1"/>
    </xf>
    <xf numFmtId="0" fontId="6" fillId="11" borderId="3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6" fillId="11" borderId="5" xfId="0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49" fontId="3" fillId="0" borderId="15" xfId="0" applyNumberFormat="1" applyFont="1" applyFill="1" applyBorder="1" applyAlignment="1">
      <alignment horizontal="left" vertical="top" wrapText="1"/>
    </xf>
    <xf numFmtId="49" fontId="3" fillId="0" borderId="8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1" fillId="0" borderId="16" xfId="0" applyNumberFormat="1" applyFont="1" applyBorder="1" applyAlignment="1">
      <alignment horizontal="center" vertical="top" wrapText="1"/>
    </xf>
    <xf numFmtId="49" fontId="1" fillId="0" borderId="14" xfId="0" applyNumberFormat="1" applyFont="1" applyBorder="1" applyAlignment="1">
      <alignment horizontal="center" vertical="top" wrapText="1"/>
    </xf>
    <xf numFmtId="49" fontId="1" fillId="6" borderId="16" xfId="0" applyNumberFormat="1" applyFont="1" applyFill="1" applyBorder="1" applyAlignment="1">
      <alignment horizontal="center" vertical="top" wrapText="1"/>
    </xf>
    <xf numFmtId="49" fontId="1" fillId="6" borderId="14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6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15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49" fontId="1" fillId="0" borderId="16" xfId="0" applyNumberFormat="1" applyFont="1" applyFill="1" applyBorder="1" applyAlignment="1">
      <alignment horizontal="center" vertical="top" wrapText="1"/>
    </xf>
    <xf numFmtId="49" fontId="1" fillId="0" borderId="14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164" fontId="3" fillId="7" borderId="5" xfId="0" applyNumberFormat="1" applyFont="1" applyFill="1" applyBorder="1" applyAlignment="1">
      <alignment horizontal="center" vertical="top" wrapText="1"/>
    </xf>
    <xf numFmtId="164" fontId="3" fillId="7" borderId="2" xfId="0" applyNumberFormat="1" applyFont="1" applyFill="1" applyBorder="1" applyAlignment="1">
      <alignment horizontal="center" vertical="top" wrapText="1"/>
    </xf>
    <xf numFmtId="164" fontId="3" fillId="7" borderId="3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2" fontId="3" fillId="7" borderId="1" xfId="0" applyNumberFormat="1" applyFont="1" applyFill="1" applyBorder="1" applyAlignment="1">
      <alignment horizontal="center" vertical="top" wrapText="1"/>
    </xf>
    <xf numFmtId="164" fontId="3" fillId="7" borderId="1" xfId="0" applyNumberFormat="1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43" fontId="1" fillId="0" borderId="5" xfId="3" applyFont="1" applyBorder="1" applyAlignment="1">
      <alignment horizontal="center" vertical="top" wrapText="1"/>
    </xf>
    <xf numFmtId="43" fontId="3" fillId="0" borderId="3" xfId="3" applyFont="1" applyBorder="1" applyAlignment="1">
      <alignment horizontal="center" vertical="top" wrapText="1"/>
    </xf>
    <xf numFmtId="2" fontId="3" fillId="0" borderId="5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2" fontId="3" fillId="0" borderId="5" xfId="2" applyNumberFormat="1" applyFont="1" applyFill="1" applyBorder="1" applyAlignment="1">
      <alignment horizontal="center" vertical="top" wrapText="1"/>
    </xf>
    <xf numFmtId="2" fontId="3" fillId="0" borderId="3" xfId="2" applyNumberFormat="1" applyFont="1" applyFill="1" applyBorder="1" applyAlignment="1">
      <alignment horizontal="center" vertical="top" wrapText="1"/>
    </xf>
    <xf numFmtId="0" fontId="1" fillId="7" borderId="5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center" vertical="top" wrapText="1"/>
    </xf>
    <xf numFmtId="4" fontId="3" fillId="9" borderId="1" xfId="0" applyNumberFormat="1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 wrapText="1"/>
    </xf>
    <xf numFmtId="0" fontId="1" fillId="7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4" fontId="1" fillId="9" borderId="1" xfId="0" applyNumberFormat="1" applyFont="1" applyFill="1" applyBorder="1" applyAlignment="1">
      <alignment horizontal="center" vertical="top" wrapText="1"/>
    </xf>
    <xf numFmtId="4" fontId="3" fillId="6" borderId="5" xfId="0" applyNumberFormat="1" applyFont="1" applyFill="1" applyBorder="1" applyAlignment="1">
      <alignment horizontal="center" vertical="top" wrapText="1"/>
    </xf>
    <xf numFmtId="4" fontId="3" fillId="6" borderId="3" xfId="0" applyNumberFormat="1" applyFont="1" applyFill="1" applyBorder="1" applyAlignment="1">
      <alignment horizontal="center" vertical="top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top" wrapText="1"/>
    </xf>
    <xf numFmtId="0" fontId="1" fillId="7" borderId="2" xfId="0" applyFont="1" applyFill="1" applyBorder="1" applyAlignment="1">
      <alignment horizontal="center" vertical="top" wrapText="1"/>
    </xf>
    <xf numFmtId="0" fontId="1" fillId="7" borderId="3" xfId="0" applyFont="1" applyFill="1" applyBorder="1" applyAlignment="1">
      <alignment horizontal="center" vertical="top" wrapText="1"/>
    </xf>
    <xf numFmtId="49" fontId="1" fillId="7" borderId="2" xfId="0" applyNumberFormat="1" applyFont="1" applyFill="1" applyBorder="1" applyAlignment="1">
      <alignment horizontal="center" vertical="top" wrapText="1"/>
    </xf>
    <xf numFmtId="49" fontId="1" fillId="7" borderId="3" xfId="0" applyNumberFormat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center" vertical="top" wrapText="1"/>
    </xf>
    <xf numFmtId="0" fontId="6" fillId="7" borderId="3" xfId="0" applyFont="1" applyFill="1" applyBorder="1" applyAlignment="1">
      <alignment horizontal="center" vertical="top" wrapText="1"/>
    </xf>
    <xf numFmtId="49" fontId="1" fillId="7" borderId="5" xfId="0" applyNumberFormat="1" applyFont="1" applyFill="1" applyBorder="1" applyAlignment="1">
      <alignment horizontal="center" vertical="top" wrapText="1"/>
    </xf>
    <xf numFmtId="49" fontId="3" fillId="7" borderId="2" xfId="0" applyNumberFormat="1" applyFont="1" applyFill="1" applyBorder="1" applyAlignment="1">
      <alignment horizontal="center" vertical="top" wrapText="1"/>
    </xf>
    <xf numFmtId="49" fontId="3" fillId="7" borderId="3" xfId="0" applyNumberFormat="1" applyFont="1" applyFill="1" applyBorder="1" applyAlignment="1">
      <alignment horizontal="center" vertical="top" wrapText="1"/>
    </xf>
    <xf numFmtId="49" fontId="3" fillId="7" borderId="5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3" fillId="7" borderId="1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left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4" fontId="3" fillId="7" borderId="2" xfId="0" applyNumberFormat="1" applyFont="1" applyFill="1" applyBorder="1" applyAlignment="1">
      <alignment horizontal="center" vertical="top" wrapText="1"/>
    </xf>
    <xf numFmtId="4" fontId="3" fillId="7" borderId="3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49" fontId="3" fillId="0" borderId="16" xfId="0" applyNumberFormat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1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3" fillId="9" borderId="1" xfId="0" applyFont="1" applyFill="1" applyBorder="1" applyAlignment="1">
      <alignment horizontal="center" vertical="top" wrapText="1"/>
    </xf>
    <xf numFmtId="0" fontId="3" fillId="9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6" fillId="10" borderId="5" xfId="0" applyFont="1" applyFill="1" applyBorder="1" applyAlignment="1">
      <alignment horizontal="center" vertical="top" wrapText="1"/>
    </xf>
    <xf numFmtId="0" fontId="6" fillId="1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4" fontId="3" fillId="7" borderId="1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3" fillId="6" borderId="2" xfId="0" applyNumberFormat="1" applyFont="1" applyFill="1" applyBorder="1" applyAlignment="1">
      <alignment horizontal="center" vertical="top" wrapText="1"/>
    </xf>
    <xf numFmtId="2" fontId="0" fillId="0" borderId="2" xfId="0" applyNumberFormat="1" applyFill="1" applyBorder="1"/>
    <xf numFmtId="2" fontId="0" fillId="0" borderId="3" xfId="0" applyNumberFormat="1" applyFill="1" applyBorder="1"/>
    <xf numFmtId="0" fontId="6" fillId="11" borderId="11" xfId="0" applyFont="1" applyFill="1" applyBorder="1" applyAlignment="1">
      <alignment horizontal="center" vertical="top" wrapText="1"/>
    </xf>
    <xf numFmtId="0" fontId="6" fillId="11" borderId="13" xfId="0" applyFont="1" applyFill="1" applyBorder="1" applyAlignment="1">
      <alignment horizontal="center" vertical="top" wrapText="1"/>
    </xf>
    <xf numFmtId="0" fontId="6" fillId="11" borderId="9" xfId="0" applyFont="1" applyFill="1" applyBorder="1" applyAlignment="1">
      <alignment horizontal="center" vertical="top" wrapText="1"/>
    </xf>
    <xf numFmtId="0" fontId="1" fillId="6" borderId="5" xfId="0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9" fontId="1" fillId="6" borderId="5" xfId="0" applyNumberFormat="1" applyFont="1" applyFill="1" applyBorder="1" applyAlignment="1">
      <alignment horizontal="center" vertical="top" wrapText="1"/>
    </xf>
    <xf numFmtId="49" fontId="3" fillId="6" borderId="2" xfId="0" applyNumberFormat="1" applyFont="1" applyFill="1" applyBorder="1" applyAlignment="1">
      <alignment horizontal="center"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4" fontId="3" fillId="9" borderId="5" xfId="0" applyNumberFormat="1" applyFont="1" applyFill="1" applyBorder="1" applyAlignment="1">
      <alignment horizontal="center" vertical="top" wrapText="1"/>
    </xf>
    <xf numFmtId="4" fontId="3" fillId="9" borderId="2" xfId="0" applyNumberFormat="1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0" fontId="3" fillId="9" borderId="2" xfId="0" applyFont="1" applyFill="1" applyBorder="1" applyAlignment="1">
      <alignment horizontal="center" vertical="top" wrapText="1"/>
    </xf>
    <xf numFmtId="0" fontId="3" fillId="9" borderId="3" xfId="0" applyFont="1" applyFill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166" fontId="3" fillId="6" borderId="5" xfId="0" applyNumberFormat="1" applyFont="1" applyFill="1" applyBorder="1" applyAlignment="1">
      <alignment horizontal="center" vertical="top" wrapText="1"/>
    </xf>
    <xf numFmtId="166" fontId="3" fillId="6" borderId="2" xfId="0" applyNumberFormat="1" applyFont="1" applyFill="1" applyBorder="1" applyAlignment="1">
      <alignment horizontal="center" vertical="top" wrapText="1"/>
    </xf>
    <xf numFmtId="166" fontId="3" fillId="6" borderId="3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colors>
    <mruColors>
      <color rgb="FFFFFFCC"/>
      <color rgb="FF00CC99"/>
      <color rgb="FF99CCFF"/>
      <color rgb="FFFFCCFF"/>
      <color rgb="FFFF99CC"/>
      <color rgb="FF009999"/>
      <color rgb="FFFF66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3"/>
  <sheetViews>
    <sheetView tabSelected="1" view="pageBreakPreview" topLeftCell="A52" zoomScale="70" zoomScaleNormal="60" zoomScaleSheetLayoutView="70" workbookViewId="0">
      <selection activeCell="G352" sqref="G352"/>
    </sheetView>
  </sheetViews>
  <sheetFormatPr defaultColWidth="9.140625" defaultRowHeight="18.75" x14ac:dyDescent="0.25"/>
  <cols>
    <col min="1" max="1" width="8.5703125" style="19" customWidth="1"/>
    <col min="2" max="2" width="59.85546875" style="16" customWidth="1"/>
    <col min="3" max="3" width="55.28515625" style="16" customWidth="1"/>
    <col min="4" max="4" width="16.140625" style="13" customWidth="1"/>
    <col min="5" max="5" width="15.28515625" style="16" customWidth="1"/>
    <col min="6" max="6" width="13.7109375" style="16" customWidth="1"/>
    <col min="7" max="7" width="19.7109375" style="16" customWidth="1"/>
    <col min="8" max="8" width="31.28515625" style="16" customWidth="1"/>
    <col min="9" max="9" width="26.28515625" style="16" customWidth="1"/>
    <col min="10" max="10" width="16.42578125" style="16" customWidth="1"/>
    <col min="11" max="11" width="21.140625" style="16" customWidth="1"/>
    <col min="12" max="12" width="21.85546875" style="16" customWidth="1"/>
    <col min="13" max="16384" width="9.140625" style="16"/>
  </cols>
  <sheetData>
    <row r="1" spans="1:13" ht="81.75" customHeight="1" x14ac:dyDescent="0.25">
      <c r="A1" s="468" t="s">
        <v>222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</row>
    <row r="2" spans="1:13" ht="60.75" customHeight="1" x14ac:dyDescent="0.25">
      <c r="A2" s="477" t="s">
        <v>221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</row>
    <row r="3" spans="1:13" x14ac:dyDescent="0.25">
      <c r="E3" s="54" t="s">
        <v>431</v>
      </c>
    </row>
    <row r="4" spans="1:13" ht="103.5" customHeight="1" x14ac:dyDescent="0.25">
      <c r="A4" s="484" t="s">
        <v>21</v>
      </c>
      <c r="B4" s="487" t="s">
        <v>22</v>
      </c>
      <c r="C4" s="481"/>
      <c r="D4" s="482"/>
      <c r="E4" s="482"/>
      <c r="F4" s="483"/>
      <c r="G4" s="474" t="s">
        <v>200</v>
      </c>
      <c r="H4" s="510" t="s">
        <v>204</v>
      </c>
      <c r="I4" s="483"/>
      <c r="J4" s="474" t="s">
        <v>201</v>
      </c>
      <c r="K4" s="474" t="s">
        <v>202</v>
      </c>
      <c r="L4" s="474" t="s">
        <v>203</v>
      </c>
    </row>
    <row r="5" spans="1:13" ht="18.75" customHeight="1" x14ac:dyDescent="0.25">
      <c r="A5" s="485"/>
      <c r="B5" s="475"/>
      <c r="C5" s="474" t="s">
        <v>116</v>
      </c>
      <c r="D5" s="474" t="s">
        <v>197</v>
      </c>
      <c r="E5" s="510" t="s">
        <v>117</v>
      </c>
      <c r="F5" s="483"/>
      <c r="G5" s="475"/>
      <c r="H5" s="474" t="s">
        <v>198</v>
      </c>
      <c r="I5" s="474" t="s">
        <v>199</v>
      </c>
      <c r="J5" s="475"/>
      <c r="K5" s="475"/>
      <c r="L5" s="475"/>
    </row>
    <row r="6" spans="1:13" ht="18.75" customHeight="1" x14ac:dyDescent="0.25">
      <c r="A6" s="485"/>
      <c r="B6" s="475"/>
      <c r="C6" s="475"/>
      <c r="D6" s="475"/>
      <c r="E6" s="474" t="s">
        <v>198</v>
      </c>
      <c r="F6" s="474" t="s">
        <v>199</v>
      </c>
      <c r="G6" s="475"/>
      <c r="H6" s="475"/>
      <c r="I6" s="475"/>
      <c r="J6" s="475"/>
      <c r="K6" s="475"/>
      <c r="L6" s="475"/>
    </row>
    <row r="7" spans="1:13" ht="36.75" customHeight="1" x14ac:dyDescent="0.25">
      <c r="A7" s="486"/>
      <c r="B7" s="476"/>
      <c r="C7" s="476"/>
      <c r="D7" s="476"/>
      <c r="E7" s="476"/>
      <c r="F7" s="476"/>
      <c r="G7" s="476"/>
      <c r="H7" s="476"/>
      <c r="I7" s="476"/>
      <c r="J7" s="476"/>
      <c r="K7" s="476"/>
      <c r="L7" s="476"/>
    </row>
    <row r="8" spans="1:13" ht="21" customHeight="1" x14ac:dyDescent="0.25">
      <c r="A8" s="14">
        <v>1</v>
      </c>
      <c r="B8" s="1">
        <v>2</v>
      </c>
      <c r="C8" s="1">
        <v>15</v>
      </c>
      <c r="D8" s="1">
        <v>16</v>
      </c>
      <c r="E8" s="1">
        <v>17</v>
      </c>
      <c r="F8" s="1">
        <v>18</v>
      </c>
      <c r="G8" s="1">
        <v>19</v>
      </c>
      <c r="H8" s="1">
        <v>20</v>
      </c>
      <c r="I8" s="1">
        <v>21</v>
      </c>
      <c r="J8" s="1">
        <v>22</v>
      </c>
      <c r="K8" s="1">
        <v>23</v>
      </c>
      <c r="L8" s="1">
        <v>24</v>
      </c>
    </row>
    <row r="9" spans="1:13" ht="50.25" hidden="1" customHeight="1" x14ac:dyDescent="0.25">
      <c r="A9" s="472" t="s">
        <v>32</v>
      </c>
      <c r="B9" s="473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3" ht="29.25" hidden="1" customHeight="1" x14ac:dyDescent="0.25">
      <c r="A10" s="472" t="s">
        <v>39</v>
      </c>
      <c r="B10" s="473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3" ht="27" hidden="1" customHeight="1" x14ac:dyDescent="0.25">
      <c r="A11" s="472"/>
      <c r="B11" s="473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3" ht="118.5" customHeight="1" x14ac:dyDescent="0.25">
      <c r="A12" s="472" t="s">
        <v>104</v>
      </c>
      <c r="B12" s="473"/>
      <c r="C12" s="43" t="s">
        <v>206</v>
      </c>
      <c r="D12" s="43" t="s">
        <v>206</v>
      </c>
      <c r="E12" s="43" t="s">
        <v>206</v>
      </c>
      <c r="F12" s="43" t="s">
        <v>206</v>
      </c>
      <c r="G12" s="43" t="s">
        <v>206</v>
      </c>
      <c r="H12" s="43" t="s">
        <v>206</v>
      </c>
      <c r="I12" s="43" t="s">
        <v>206</v>
      </c>
      <c r="J12" s="43" t="s">
        <v>206</v>
      </c>
      <c r="K12" s="43" t="s">
        <v>206</v>
      </c>
      <c r="L12" s="43" t="s">
        <v>206</v>
      </c>
    </row>
    <row r="13" spans="1:13" ht="122.25" customHeight="1" x14ac:dyDescent="0.25">
      <c r="A13" s="479" t="s">
        <v>40</v>
      </c>
      <c r="B13" s="480"/>
      <c r="C13" s="43" t="s">
        <v>206</v>
      </c>
      <c r="D13" s="43" t="s">
        <v>206</v>
      </c>
      <c r="E13" s="43" t="s">
        <v>206</v>
      </c>
      <c r="F13" s="43" t="s">
        <v>206</v>
      </c>
      <c r="G13" s="43" t="s">
        <v>206</v>
      </c>
      <c r="H13" s="43" t="s">
        <v>206</v>
      </c>
      <c r="I13" s="43" t="s">
        <v>206</v>
      </c>
      <c r="J13" s="43" t="s">
        <v>206</v>
      </c>
      <c r="K13" s="43" t="s">
        <v>206</v>
      </c>
      <c r="L13" s="43" t="s">
        <v>206</v>
      </c>
    </row>
    <row r="14" spans="1:13" ht="111" customHeight="1" x14ac:dyDescent="0.25">
      <c r="A14" s="470" t="s">
        <v>41</v>
      </c>
      <c r="B14" s="471"/>
      <c r="C14" s="1" t="s">
        <v>23</v>
      </c>
      <c r="D14" s="1" t="s">
        <v>23</v>
      </c>
      <c r="E14" s="1" t="s">
        <v>23</v>
      </c>
      <c r="F14" s="1" t="s">
        <v>23</v>
      </c>
      <c r="G14" s="1" t="s">
        <v>23</v>
      </c>
      <c r="H14" s="1" t="s">
        <v>23</v>
      </c>
      <c r="I14" s="1" t="s">
        <v>23</v>
      </c>
      <c r="J14" s="1" t="s">
        <v>23</v>
      </c>
      <c r="K14" s="1" t="s">
        <v>23</v>
      </c>
      <c r="L14" s="1" t="s">
        <v>23</v>
      </c>
    </row>
    <row r="15" spans="1:13" s="33" customFormat="1" ht="27.75" customHeight="1" x14ac:dyDescent="0.25">
      <c r="A15" s="467">
        <v>1</v>
      </c>
      <c r="B15" s="100" t="s">
        <v>42</v>
      </c>
      <c r="C15" s="386" t="s">
        <v>23</v>
      </c>
      <c r="D15" s="386" t="s">
        <v>23</v>
      </c>
      <c r="E15" s="386" t="s">
        <v>23</v>
      </c>
      <c r="F15" s="386" t="s">
        <v>23</v>
      </c>
      <c r="G15" s="500">
        <f>G18+G22+G26+G29</f>
        <v>4</v>
      </c>
      <c r="H15" s="423">
        <f>H18+H22+H26+H29</f>
        <v>296053913.92000002</v>
      </c>
      <c r="I15" s="423">
        <f>I18+I22+I26+I29</f>
        <v>294174042.33000004</v>
      </c>
      <c r="J15" s="511">
        <f>I15/H15*100%</f>
        <v>0.9936502390219778</v>
      </c>
      <c r="K15" s="500">
        <f>G15/J15</f>
        <v>4.0255613523900404</v>
      </c>
      <c r="L15" s="500">
        <f>K15/4*100</f>
        <v>100.63903380975101</v>
      </c>
      <c r="M15" s="31"/>
    </row>
    <row r="16" spans="1:13" s="33" customFormat="1" ht="39.75" customHeight="1" x14ac:dyDescent="0.25">
      <c r="A16" s="334"/>
      <c r="B16" s="501" t="s">
        <v>43</v>
      </c>
      <c r="C16" s="386"/>
      <c r="D16" s="386"/>
      <c r="E16" s="386"/>
      <c r="F16" s="386"/>
      <c r="G16" s="386"/>
      <c r="H16" s="492"/>
      <c r="I16" s="492"/>
      <c r="J16" s="511"/>
      <c r="K16" s="386"/>
      <c r="L16" s="386"/>
      <c r="M16" s="31"/>
    </row>
    <row r="17" spans="1:13" s="33" customFormat="1" ht="38.25" customHeight="1" x14ac:dyDescent="0.25">
      <c r="A17" s="335"/>
      <c r="B17" s="502"/>
      <c r="C17" s="386"/>
      <c r="D17" s="386"/>
      <c r="E17" s="386"/>
      <c r="F17" s="386"/>
      <c r="G17" s="386"/>
      <c r="H17" s="493"/>
      <c r="I17" s="492"/>
      <c r="J17" s="511"/>
      <c r="K17" s="386"/>
      <c r="L17" s="386"/>
      <c r="M17" s="31"/>
    </row>
    <row r="18" spans="1:13" s="31" customFormat="1" ht="102.75" customHeight="1" x14ac:dyDescent="0.25">
      <c r="A18" s="467" t="s">
        <v>24</v>
      </c>
      <c r="B18" s="466" t="s">
        <v>44</v>
      </c>
      <c r="C18" s="320" t="s">
        <v>259</v>
      </c>
      <c r="D18" s="494" t="s">
        <v>45</v>
      </c>
      <c r="E18" s="317">
        <v>100</v>
      </c>
      <c r="F18" s="497">
        <v>100</v>
      </c>
      <c r="G18" s="497">
        <f>F18/E18*100%</f>
        <v>1</v>
      </c>
      <c r="H18" s="489">
        <v>352250</v>
      </c>
      <c r="I18" s="330">
        <v>348792.12</v>
      </c>
      <c r="J18" s="330">
        <f>I18/H18*100%</f>
        <v>0.99018344925479063</v>
      </c>
      <c r="K18" s="497">
        <f>G18/J18</f>
        <v>1.0099138707606123</v>
      </c>
      <c r="L18" s="113" t="s">
        <v>111</v>
      </c>
    </row>
    <row r="19" spans="1:13" s="31" customFormat="1" ht="57.75" customHeight="1" x14ac:dyDescent="0.25">
      <c r="A19" s="334"/>
      <c r="B19" s="463"/>
      <c r="C19" s="387"/>
      <c r="D19" s="495"/>
      <c r="E19" s="318"/>
      <c r="F19" s="498"/>
      <c r="G19" s="498"/>
      <c r="H19" s="490"/>
      <c r="I19" s="331"/>
      <c r="J19" s="331"/>
      <c r="K19" s="498"/>
      <c r="L19" s="513"/>
    </row>
    <row r="20" spans="1:13" s="31" customFormat="1" ht="117.75" customHeight="1" x14ac:dyDescent="0.25">
      <c r="A20" s="334"/>
      <c r="B20" s="463"/>
      <c r="C20" s="360" t="s">
        <v>260</v>
      </c>
      <c r="D20" s="495"/>
      <c r="E20" s="318"/>
      <c r="F20" s="498"/>
      <c r="G20" s="498"/>
      <c r="H20" s="490"/>
      <c r="I20" s="331"/>
      <c r="J20" s="331"/>
      <c r="K20" s="498"/>
      <c r="L20" s="513"/>
    </row>
    <row r="21" spans="1:13" s="31" customFormat="1" ht="26.25" customHeight="1" x14ac:dyDescent="0.25">
      <c r="A21" s="334"/>
      <c r="B21" s="464"/>
      <c r="C21" s="387"/>
      <c r="D21" s="496"/>
      <c r="E21" s="319"/>
      <c r="F21" s="499"/>
      <c r="G21" s="499"/>
      <c r="H21" s="491"/>
      <c r="I21" s="332"/>
      <c r="J21" s="332"/>
      <c r="K21" s="499"/>
      <c r="L21" s="106"/>
    </row>
    <row r="22" spans="1:13" s="31" customFormat="1" ht="102" customHeight="1" x14ac:dyDescent="0.25">
      <c r="A22" s="467" t="s">
        <v>27</v>
      </c>
      <c r="B22" s="317" t="s">
        <v>46</v>
      </c>
      <c r="C22" s="320" t="s">
        <v>261</v>
      </c>
      <c r="D22" s="320" t="s">
        <v>45</v>
      </c>
      <c r="E22" s="317">
        <v>100</v>
      </c>
      <c r="F22" s="497">
        <v>100</v>
      </c>
      <c r="G22" s="497">
        <v>1</v>
      </c>
      <c r="H22" s="330">
        <v>34427120.920000002</v>
      </c>
      <c r="I22" s="330">
        <v>33275342.059999999</v>
      </c>
      <c r="J22" s="327">
        <f>I22/H22*100%</f>
        <v>0.96654443272568602</v>
      </c>
      <c r="K22" s="497">
        <f>G22/J22</f>
        <v>1.0346135843749762</v>
      </c>
      <c r="L22" s="512" t="s">
        <v>111</v>
      </c>
    </row>
    <row r="23" spans="1:13" s="31" customFormat="1" ht="69.599999999999994" customHeight="1" x14ac:dyDescent="0.25">
      <c r="A23" s="334"/>
      <c r="B23" s="318"/>
      <c r="C23" s="360"/>
      <c r="D23" s="360"/>
      <c r="E23" s="318"/>
      <c r="F23" s="498"/>
      <c r="G23" s="498"/>
      <c r="H23" s="331"/>
      <c r="I23" s="331"/>
      <c r="J23" s="328"/>
      <c r="K23" s="498"/>
      <c r="L23" s="498"/>
    </row>
    <row r="24" spans="1:13" s="31" customFormat="1" ht="29.25" customHeight="1" x14ac:dyDescent="0.25">
      <c r="A24" s="334"/>
      <c r="B24" s="318"/>
      <c r="C24" s="360"/>
      <c r="D24" s="360"/>
      <c r="E24" s="318"/>
      <c r="F24" s="498"/>
      <c r="G24" s="498"/>
      <c r="H24" s="331"/>
      <c r="I24" s="331"/>
      <c r="J24" s="328"/>
      <c r="K24" s="498"/>
      <c r="L24" s="498"/>
    </row>
    <row r="25" spans="1:13" s="31" customFormat="1" ht="82.5" hidden="1" customHeight="1" x14ac:dyDescent="0.25">
      <c r="A25" s="335"/>
      <c r="B25" s="319"/>
      <c r="C25" s="387"/>
      <c r="D25" s="387"/>
      <c r="E25" s="319"/>
      <c r="F25" s="499"/>
      <c r="G25" s="499"/>
      <c r="H25" s="332"/>
      <c r="I25" s="332"/>
      <c r="J25" s="329"/>
      <c r="K25" s="499"/>
      <c r="L25" s="499"/>
    </row>
    <row r="26" spans="1:13" s="31" customFormat="1" ht="49.5" customHeight="1" x14ac:dyDescent="0.25">
      <c r="A26" s="333" t="s">
        <v>47</v>
      </c>
      <c r="B26" s="320" t="s">
        <v>207</v>
      </c>
      <c r="C26" s="320" t="s">
        <v>231</v>
      </c>
      <c r="D26" s="426" t="s">
        <v>45</v>
      </c>
      <c r="E26" s="386">
        <v>100</v>
      </c>
      <c r="F26" s="386">
        <v>100</v>
      </c>
      <c r="G26" s="386">
        <v>1</v>
      </c>
      <c r="H26" s="488">
        <v>218061239</v>
      </c>
      <c r="I26" s="488">
        <v>218045743.59</v>
      </c>
      <c r="J26" s="403">
        <f>I26/H26*100%</f>
        <v>0.99992894009925348</v>
      </c>
      <c r="K26" s="386">
        <v>1</v>
      </c>
      <c r="L26" s="426" t="s">
        <v>111</v>
      </c>
    </row>
    <row r="27" spans="1:13" s="31" customFormat="1" ht="49.5" customHeight="1" x14ac:dyDescent="0.25">
      <c r="A27" s="368"/>
      <c r="B27" s="318"/>
      <c r="C27" s="318"/>
      <c r="D27" s="386"/>
      <c r="E27" s="386"/>
      <c r="F27" s="386"/>
      <c r="G27" s="386"/>
      <c r="H27" s="488"/>
      <c r="I27" s="488"/>
      <c r="J27" s="403"/>
      <c r="K27" s="386"/>
      <c r="L27" s="386"/>
    </row>
    <row r="28" spans="1:13" s="31" customFormat="1" ht="256.5" customHeight="1" x14ac:dyDescent="0.25">
      <c r="A28" s="461"/>
      <c r="B28" s="319"/>
      <c r="C28" s="319"/>
      <c r="D28" s="386"/>
      <c r="E28" s="386"/>
      <c r="F28" s="386"/>
      <c r="G28" s="386"/>
      <c r="H28" s="488"/>
      <c r="I28" s="488"/>
      <c r="J28" s="403"/>
      <c r="K28" s="386"/>
      <c r="L28" s="386"/>
    </row>
    <row r="29" spans="1:13" s="31" customFormat="1" ht="48" customHeight="1" x14ac:dyDescent="0.25">
      <c r="A29" s="333" t="s">
        <v>48</v>
      </c>
      <c r="B29" s="320" t="s">
        <v>223</v>
      </c>
      <c r="C29" s="320" t="s">
        <v>352</v>
      </c>
      <c r="D29" s="426" t="s">
        <v>45</v>
      </c>
      <c r="E29" s="386">
        <v>100</v>
      </c>
      <c r="F29" s="503">
        <v>100</v>
      </c>
      <c r="G29" s="386">
        <v>1</v>
      </c>
      <c r="H29" s="488">
        <v>43213304</v>
      </c>
      <c r="I29" s="488">
        <v>42504164.560000002</v>
      </c>
      <c r="J29" s="403">
        <f>I29/H29*100%</f>
        <v>0.98358978892241156</v>
      </c>
      <c r="K29" s="403">
        <f>G29/J29</f>
        <v>1.0166839990231771</v>
      </c>
      <c r="L29" s="426" t="s">
        <v>111</v>
      </c>
    </row>
    <row r="30" spans="1:13" s="31" customFormat="1" ht="48" customHeight="1" x14ac:dyDescent="0.25">
      <c r="A30" s="368"/>
      <c r="B30" s="318"/>
      <c r="C30" s="360"/>
      <c r="D30" s="386"/>
      <c r="E30" s="386"/>
      <c r="F30" s="503"/>
      <c r="G30" s="386"/>
      <c r="H30" s="488"/>
      <c r="I30" s="488"/>
      <c r="J30" s="403"/>
      <c r="K30" s="403"/>
      <c r="L30" s="386"/>
    </row>
    <row r="31" spans="1:13" s="31" customFormat="1" ht="63" customHeight="1" x14ac:dyDescent="0.25">
      <c r="A31" s="461"/>
      <c r="B31" s="319"/>
      <c r="C31" s="387"/>
      <c r="D31" s="386"/>
      <c r="E31" s="386"/>
      <c r="F31" s="503"/>
      <c r="G31" s="386"/>
      <c r="H31" s="488"/>
      <c r="I31" s="488"/>
      <c r="J31" s="403"/>
      <c r="K31" s="403"/>
      <c r="L31" s="386"/>
    </row>
    <row r="32" spans="1:13" ht="74.45" hidden="1" customHeight="1" x14ac:dyDescent="0.25">
      <c r="A32" s="462"/>
      <c r="B32" s="458" t="s">
        <v>37</v>
      </c>
      <c r="C32" s="26"/>
      <c r="D32" s="5"/>
      <c r="E32" s="8"/>
      <c r="F32" s="6"/>
      <c r="G32" s="6"/>
      <c r="H32" s="69"/>
      <c r="I32" s="69"/>
      <c r="J32" s="6"/>
      <c r="K32" s="6"/>
      <c r="L32" s="6"/>
    </row>
    <row r="33" spans="1:13" ht="70.900000000000006" hidden="1" customHeight="1" x14ac:dyDescent="0.25">
      <c r="A33" s="337"/>
      <c r="B33" s="459"/>
      <c r="C33" s="12"/>
      <c r="D33" s="5"/>
      <c r="E33" s="8"/>
      <c r="F33" s="6"/>
      <c r="G33" s="6"/>
      <c r="H33" s="69"/>
      <c r="I33" s="69"/>
      <c r="J33" s="6"/>
      <c r="K33" s="6"/>
      <c r="L33" s="6"/>
    </row>
    <row r="34" spans="1:13" ht="58.9" hidden="1" customHeight="1" x14ac:dyDescent="0.25">
      <c r="A34" s="338"/>
      <c r="B34" s="459"/>
      <c r="C34" s="12"/>
      <c r="D34" s="5"/>
      <c r="E34" s="8"/>
      <c r="F34" s="6"/>
      <c r="G34" s="6"/>
      <c r="H34" s="69"/>
      <c r="I34" s="69"/>
      <c r="J34" s="6"/>
      <c r="K34" s="6"/>
      <c r="L34" s="6"/>
    </row>
    <row r="35" spans="1:13" ht="150" hidden="1" customHeight="1" x14ac:dyDescent="0.25">
      <c r="A35" s="17"/>
      <c r="B35" s="460"/>
      <c r="C35" s="12"/>
      <c r="D35" s="5"/>
      <c r="E35" s="8"/>
      <c r="F35" s="6"/>
      <c r="G35" s="6"/>
      <c r="H35" s="69"/>
      <c r="I35" s="69"/>
      <c r="J35" s="6"/>
      <c r="K35" s="6"/>
      <c r="L35" s="6"/>
    </row>
    <row r="36" spans="1:13" ht="17.25" customHeight="1" x14ac:dyDescent="0.25">
      <c r="A36" s="504" t="s">
        <v>56</v>
      </c>
      <c r="B36" s="505"/>
      <c r="C36" s="381" t="s">
        <v>23</v>
      </c>
      <c r="D36" s="381" t="s">
        <v>23</v>
      </c>
      <c r="E36" s="381" t="s">
        <v>23</v>
      </c>
      <c r="F36" s="381" t="s">
        <v>23</v>
      </c>
      <c r="G36" s="381" t="s">
        <v>23</v>
      </c>
      <c r="H36" s="424" t="s">
        <v>23</v>
      </c>
      <c r="I36" s="424" t="s">
        <v>23</v>
      </c>
      <c r="J36" s="381" t="s">
        <v>23</v>
      </c>
      <c r="K36" s="381" t="s">
        <v>23</v>
      </c>
      <c r="L36" s="381" t="s">
        <v>23</v>
      </c>
    </row>
    <row r="37" spans="1:13" ht="42.75" customHeight="1" x14ac:dyDescent="0.25">
      <c r="A37" s="506"/>
      <c r="B37" s="507"/>
      <c r="C37" s="381"/>
      <c r="D37" s="381"/>
      <c r="E37" s="381"/>
      <c r="F37" s="381"/>
      <c r="G37" s="381"/>
      <c r="H37" s="424"/>
      <c r="I37" s="424"/>
      <c r="J37" s="381"/>
      <c r="K37" s="381"/>
      <c r="L37" s="381"/>
    </row>
    <row r="38" spans="1:13" ht="73.5" customHeight="1" x14ac:dyDescent="0.25">
      <c r="A38" s="508"/>
      <c r="B38" s="509"/>
      <c r="C38" s="381"/>
      <c r="D38" s="381"/>
      <c r="E38" s="381"/>
      <c r="F38" s="381"/>
      <c r="G38" s="381"/>
      <c r="H38" s="424"/>
      <c r="I38" s="424"/>
      <c r="J38" s="381"/>
      <c r="K38" s="381"/>
      <c r="L38" s="381"/>
    </row>
    <row r="39" spans="1:13" s="33" customFormat="1" ht="38.25" customHeight="1" x14ac:dyDescent="0.25">
      <c r="A39" s="333" t="s">
        <v>57</v>
      </c>
      <c r="B39" s="37" t="s">
        <v>58</v>
      </c>
      <c r="C39" s="386" t="s">
        <v>23</v>
      </c>
      <c r="D39" s="386" t="s">
        <v>23</v>
      </c>
      <c r="E39" s="386" t="s">
        <v>23</v>
      </c>
      <c r="F39" s="386" t="s">
        <v>23</v>
      </c>
      <c r="G39" s="403">
        <f>G42+G49+G54+G57+G60+G63+G70+G46+G52+G53+G66+G67+G68+G69+G103+G45</f>
        <v>16.060000000000002</v>
      </c>
      <c r="H39" s="423">
        <f>H42+H46+H49+H54+H57+H60+H63+H70+H52+H53+H45+H66+H67+H68++H69</f>
        <v>85705620.719999999</v>
      </c>
      <c r="I39" s="423">
        <f>I42+I46+I49+I54+I57+I60+I63+I70+I52+I53+I45+I66+I67+I68++I69</f>
        <v>83623743.520000011</v>
      </c>
      <c r="J39" s="403">
        <f>I39/H39</f>
        <v>0.97570897704829096</v>
      </c>
      <c r="K39" s="403">
        <f>G39/J39</f>
        <v>16.459826011424656</v>
      </c>
      <c r="L39" s="403">
        <f>K39/16*100</f>
        <v>102.87391257140411</v>
      </c>
      <c r="M39" s="31"/>
    </row>
    <row r="40" spans="1:13" s="33" customFormat="1" ht="38.25" customHeight="1" x14ac:dyDescent="0.25">
      <c r="A40" s="368"/>
      <c r="B40" s="366" t="s">
        <v>59</v>
      </c>
      <c r="C40" s="386"/>
      <c r="D40" s="386"/>
      <c r="E40" s="386"/>
      <c r="F40" s="386"/>
      <c r="G40" s="403"/>
      <c r="H40" s="423"/>
      <c r="I40" s="423"/>
      <c r="J40" s="403"/>
      <c r="K40" s="403"/>
      <c r="L40" s="403"/>
      <c r="M40" s="31"/>
    </row>
    <row r="41" spans="1:13" s="33" customFormat="1" ht="45" customHeight="1" x14ac:dyDescent="0.25">
      <c r="A41" s="461"/>
      <c r="B41" s="367"/>
      <c r="C41" s="386"/>
      <c r="D41" s="386"/>
      <c r="E41" s="386"/>
      <c r="F41" s="386"/>
      <c r="G41" s="403"/>
      <c r="H41" s="423"/>
      <c r="I41" s="423"/>
      <c r="J41" s="403"/>
      <c r="K41" s="403"/>
      <c r="L41" s="403"/>
      <c r="M41" s="31"/>
    </row>
    <row r="42" spans="1:13" s="31" customFormat="1" ht="38.25" customHeight="1" x14ac:dyDescent="0.25">
      <c r="A42" s="333" t="s">
        <v>60</v>
      </c>
      <c r="B42" s="320" t="s">
        <v>208</v>
      </c>
      <c r="C42" s="320" t="s">
        <v>323</v>
      </c>
      <c r="D42" s="320" t="s">
        <v>45</v>
      </c>
      <c r="E42" s="317">
        <v>100</v>
      </c>
      <c r="F42" s="317">
        <v>100</v>
      </c>
      <c r="G42" s="317">
        <v>1</v>
      </c>
      <c r="H42" s="515">
        <v>333500</v>
      </c>
      <c r="I42" s="515">
        <v>298883.94</v>
      </c>
      <c r="J42" s="403">
        <f>I42/H42*100%</f>
        <v>0.89620371814092958</v>
      </c>
      <c r="K42" s="409">
        <v>1</v>
      </c>
      <c r="L42" s="409" t="s">
        <v>111</v>
      </c>
    </row>
    <row r="43" spans="1:13" s="31" customFormat="1" ht="409.5" customHeight="1" x14ac:dyDescent="0.25">
      <c r="A43" s="368"/>
      <c r="B43" s="463"/>
      <c r="C43" s="360"/>
      <c r="D43" s="318"/>
      <c r="E43" s="318"/>
      <c r="F43" s="318"/>
      <c r="G43" s="318"/>
      <c r="H43" s="516"/>
      <c r="I43" s="516"/>
      <c r="J43" s="403"/>
      <c r="K43" s="410"/>
      <c r="L43" s="410"/>
    </row>
    <row r="44" spans="1:13" s="31" customFormat="1" ht="249.75" customHeight="1" x14ac:dyDescent="0.25">
      <c r="A44" s="461"/>
      <c r="B44" s="464"/>
      <c r="C44" s="387"/>
      <c r="D44" s="319"/>
      <c r="E44" s="319"/>
      <c r="F44" s="319"/>
      <c r="G44" s="319"/>
      <c r="H44" s="517"/>
      <c r="I44" s="517"/>
      <c r="J44" s="403"/>
      <c r="K44" s="411"/>
      <c r="L44" s="411"/>
    </row>
    <row r="45" spans="1:13" s="31" customFormat="1" ht="126" customHeight="1" x14ac:dyDescent="0.25">
      <c r="A45" s="55" t="s">
        <v>61</v>
      </c>
      <c r="B45" s="209" t="s">
        <v>267</v>
      </c>
      <c r="C45" s="181" t="s">
        <v>324</v>
      </c>
      <c r="D45" s="181" t="s">
        <v>45</v>
      </c>
      <c r="E45" s="174">
        <v>100</v>
      </c>
      <c r="F45" s="174">
        <v>100</v>
      </c>
      <c r="G45" s="174">
        <v>1</v>
      </c>
      <c r="H45" s="180">
        <v>668346.88</v>
      </c>
      <c r="I45" s="180">
        <v>587775.98</v>
      </c>
      <c r="J45" s="179">
        <v>1</v>
      </c>
      <c r="K45" s="174">
        <v>1</v>
      </c>
      <c r="L45" s="181" t="s">
        <v>111</v>
      </c>
    </row>
    <row r="46" spans="1:13" s="31" customFormat="1" ht="38.25" customHeight="1" x14ac:dyDescent="0.25">
      <c r="A46" s="368" t="s">
        <v>28</v>
      </c>
      <c r="B46" s="320" t="s">
        <v>223</v>
      </c>
      <c r="C46" s="426" t="s">
        <v>353</v>
      </c>
      <c r="D46" s="320" t="s">
        <v>45</v>
      </c>
      <c r="E46" s="317">
        <v>100</v>
      </c>
      <c r="F46" s="317">
        <v>100</v>
      </c>
      <c r="G46" s="317">
        <v>1</v>
      </c>
      <c r="H46" s="330">
        <v>0</v>
      </c>
      <c r="I46" s="330">
        <v>0</v>
      </c>
      <c r="J46" s="317">
        <v>1</v>
      </c>
      <c r="K46" s="317">
        <v>1</v>
      </c>
      <c r="L46" s="320" t="s">
        <v>111</v>
      </c>
    </row>
    <row r="47" spans="1:13" s="31" customFormat="1" ht="38.25" customHeight="1" x14ac:dyDescent="0.25">
      <c r="A47" s="334"/>
      <c r="B47" s="463"/>
      <c r="C47" s="426"/>
      <c r="D47" s="318"/>
      <c r="E47" s="318"/>
      <c r="F47" s="318"/>
      <c r="G47" s="318"/>
      <c r="H47" s="331"/>
      <c r="I47" s="331"/>
      <c r="J47" s="318"/>
      <c r="K47" s="318"/>
      <c r="L47" s="318"/>
    </row>
    <row r="48" spans="1:13" s="31" customFormat="1" ht="94.5" customHeight="1" x14ac:dyDescent="0.25">
      <c r="A48" s="335"/>
      <c r="B48" s="464"/>
      <c r="C48" s="426"/>
      <c r="D48" s="319"/>
      <c r="E48" s="319"/>
      <c r="F48" s="319"/>
      <c r="G48" s="319"/>
      <c r="H48" s="332"/>
      <c r="I48" s="332"/>
      <c r="J48" s="319"/>
      <c r="K48" s="319"/>
      <c r="L48" s="319"/>
    </row>
    <row r="49" spans="1:12" s="31" customFormat="1" ht="43.5" customHeight="1" x14ac:dyDescent="0.25">
      <c r="A49" s="333" t="s">
        <v>29</v>
      </c>
      <c r="B49" s="320" t="s">
        <v>246</v>
      </c>
      <c r="C49" s="320" t="s">
        <v>432</v>
      </c>
      <c r="D49" s="320" t="s">
        <v>45</v>
      </c>
      <c r="E49" s="317">
        <v>100</v>
      </c>
      <c r="F49" s="317">
        <v>100</v>
      </c>
      <c r="G49" s="317">
        <v>1</v>
      </c>
      <c r="H49" s="330">
        <v>11192155.390000001</v>
      </c>
      <c r="I49" s="330">
        <v>11192155.390000001</v>
      </c>
      <c r="J49" s="403"/>
      <c r="K49" s="317"/>
      <c r="L49" s="320" t="s">
        <v>111</v>
      </c>
    </row>
    <row r="50" spans="1:12" s="31" customFormat="1" ht="43.5" customHeight="1" x14ac:dyDescent="0.25">
      <c r="A50" s="334"/>
      <c r="B50" s="463"/>
      <c r="C50" s="360"/>
      <c r="D50" s="318"/>
      <c r="E50" s="318"/>
      <c r="F50" s="318"/>
      <c r="G50" s="318"/>
      <c r="H50" s="331"/>
      <c r="I50" s="331"/>
      <c r="J50" s="403"/>
      <c r="K50" s="318"/>
      <c r="L50" s="318"/>
    </row>
    <row r="51" spans="1:12" s="31" customFormat="1" ht="162" customHeight="1" x14ac:dyDescent="0.25">
      <c r="A51" s="335"/>
      <c r="B51" s="464"/>
      <c r="C51" s="387"/>
      <c r="D51" s="319"/>
      <c r="E51" s="319"/>
      <c r="F51" s="319"/>
      <c r="G51" s="319"/>
      <c r="H51" s="332"/>
      <c r="I51" s="332"/>
      <c r="J51" s="403"/>
      <c r="K51" s="319"/>
      <c r="L51" s="319"/>
    </row>
    <row r="52" spans="1:12" s="31" customFormat="1" ht="212.25" customHeight="1" x14ac:dyDescent="0.25">
      <c r="A52" s="183" t="s">
        <v>442</v>
      </c>
      <c r="B52" s="182" t="s">
        <v>247</v>
      </c>
      <c r="C52" s="176" t="s">
        <v>262</v>
      </c>
      <c r="D52" s="176" t="s">
        <v>45</v>
      </c>
      <c r="E52" s="167">
        <v>100</v>
      </c>
      <c r="F52" s="167">
        <v>100</v>
      </c>
      <c r="G52" s="167">
        <v>1</v>
      </c>
      <c r="H52" s="173">
        <v>545394.39</v>
      </c>
      <c r="I52" s="173">
        <v>435692.56</v>
      </c>
      <c r="J52" s="170"/>
      <c r="K52" s="167"/>
      <c r="L52" s="167"/>
    </row>
    <row r="53" spans="1:12" s="31" customFormat="1" ht="256.5" customHeight="1" x14ac:dyDescent="0.25">
      <c r="A53" s="55" t="s">
        <v>441</v>
      </c>
      <c r="B53" s="209" t="s">
        <v>248</v>
      </c>
      <c r="C53" s="181" t="s">
        <v>263</v>
      </c>
      <c r="D53" s="181" t="s">
        <v>45</v>
      </c>
      <c r="E53" s="174">
        <v>100</v>
      </c>
      <c r="F53" s="174">
        <v>100</v>
      </c>
      <c r="G53" s="174">
        <v>1</v>
      </c>
      <c r="H53" s="180">
        <v>1346198.11</v>
      </c>
      <c r="I53" s="180">
        <v>1346198.11</v>
      </c>
      <c r="J53" s="179">
        <v>1</v>
      </c>
      <c r="K53" s="174">
        <v>1</v>
      </c>
      <c r="L53" s="181" t="s">
        <v>111</v>
      </c>
    </row>
    <row r="54" spans="1:12" s="31" customFormat="1" ht="66" customHeight="1" x14ac:dyDescent="0.25">
      <c r="A54" s="333" t="s">
        <v>440</v>
      </c>
      <c r="B54" s="466" t="s">
        <v>62</v>
      </c>
      <c r="C54" s="320" t="s">
        <v>261</v>
      </c>
      <c r="D54" s="320" t="s">
        <v>45</v>
      </c>
      <c r="E54" s="317">
        <v>100</v>
      </c>
      <c r="F54" s="317">
        <v>100</v>
      </c>
      <c r="G54" s="317">
        <v>1</v>
      </c>
      <c r="H54" s="330">
        <v>22486065.390000001</v>
      </c>
      <c r="I54" s="330">
        <v>22353399.199999999</v>
      </c>
      <c r="J54" s="327">
        <f>I54/H54*100%</f>
        <v>0.99410007096844077</v>
      </c>
      <c r="K54" s="327">
        <f>G54/J54</f>
        <v>1.0059349447845947</v>
      </c>
      <c r="L54" s="320" t="s">
        <v>111</v>
      </c>
    </row>
    <row r="55" spans="1:12" s="31" customFormat="1" ht="66" customHeight="1" x14ac:dyDescent="0.25">
      <c r="A55" s="368"/>
      <c r="B55" s="463"/>
      <c r="C55" s="360"/>
      <c r="D55" s="318"/>
      <c r="E55" s="318"/>
      <c r="F55" s="318"/>
      <c r="G55" s="318"/>
      <c r="H55" s="331"/>
      <c r="I55" s="331"/>
      <c r="J55" s="328"/>
      <c r="K55" s="328"/>
      <c r="L55" s="318"/>
    </row>
    <row r="56" spans="1:12" s="31" customFormat="1" ht="36.75" customHeight="1" x14ac:dyDescent="0.25">
      <c r="A56" s="461"/>
      <c r="B56" s="464"/>
      <c r="C56" s="387"/>
      <c r="D56" s="319"/>
      <c r="E56" s="319"/>
      <c r="F56" s="319"/>
      <c r="G56" s="319"/>
      <c r="H56" s="332"/>
      <c r="I56" s="332"/>
      <c r="J56" s="329"/>
      <c r="K56" s="329"/>
      <c r="L56" s="319"/>
    </row>
    <row r="57" spans="1:12" s="31" customFormat="1" ht="66" customHeight="1" x14ac:dyDescent="0.25">
      <c r="A57" s="333" t="s">
        <v>439</v>
      </c>
      <c r="B57" s="466" t="s">
        <v>63</v>
      </c>
      <c r="C57" s="320" t="s">
        <v>64</v>
      </c>
      <c r="D57" s="176" t="s">
        <v>45</v>
      </c>
      <c r="E57" s="317">
        <v>100</v>
      </c>
      <c r="F57" s="317">
        <v>100</v>
      </c>
      <c r="G57" s="317">
        <v>1</v>
      </c>
      <c r="H57" s="330">
        <v>680854</v>
      </c>
      <c r="I57" s="330">
        <v>586546.88</v>
      </c>
      <c r="J57" s="327">
        <f>I57/H57*100%</f>
        <v>0.86148701483724854</v>
      </c>
      <c r="K57" s="327">
        <f>G57/J57</f>
        <v>1.1607836018154252</v>
      </c>
      <c r="L57" s="320" t="s">
        <v>111</v>
      </c>
    </row>
    <row r="58" spans="1:12" s="31" customFormat="1" ht="44.25" customHeight="1" x14ac:dyDescent="0.25">
      <c r="A58" s="368"/>
      <c r="B58" s="463"/>
      <c r="C58" s="360"/>
      <c r="D58" s="167"/>
      <c r="E58" s="318"/>
      <c r="F58" s="318"/>
      <c r="G58" s="318"/>
      <c r="H58" s="331"/>
      <c r="I58" s="331"/>
      <c r="J58" s="328"/>
      <c r="K58" s="328"/>
      <c r="L58" s="318"/>
    </row>
    <row r="59" spans="1:12" s="31" customFormat="1" ht="33" hidden="1" customHeight="1" x14ac:dyDescent="0.25">
      <c r="A59" s="461"/>
      <c r="B59" s="464"/>
      <c r="C59" s="387"/>
      <c r="D59" s="168"/>
      <c r="E59" s="319"/>
      <c r="F59" s="319"/>
      <c r="G59" s="319"/>
      <c r="H59" s="332"/>
      <c r="I59" s="332"/>
      <c r="J59" s="329"/>
      <c r="K59" s="329"/>
      <c r="L59" s="319"/>
    </row>
    <row r="60" spans="1:12" s="31" customFormat="1" ht="40.5" customHeight="1" x14ac:dyDescent="0.25">
      <c r="A60" s="333" t="s">
        <v>438</v>
      </c>
      <c r="B60" s="466" t="s">
        <v>65</v>
      </c>
      <c r="C60" s="320" t="s">
        <v>264</v>
      </c>
      <c r="D60" s="320" t="s">
        <v>45</v>
      </c>
      <c r="E60" s="317">
        <v>100</v>
      </c>
      <c r="F60" s="317">
        <v>100</v>
      </c>
      <c r="G60" s="317">
        <v>1</v>
      </c>
      <c r="H60" s="330">
        <v>3489427.47</v>
      </c>
      <c r="I60" s="330">
        <v>3352636.53</v>
      </c>
      <c r="J60" s="327">
        <f>I60/H60</f>
        <v>0.96079845728961366</v>
      </c>
      <c r="K60" s="327">
        <f>G60/J60</f>
        <v>1.0408010050525818</v>
      </c>
      <c r="L60" s="320" t="s">
        <v>111</v>
      </c>
    </row>
    <row r="61" spans="1:12" s="31" customFormat="1" ht="40.5" customHeight="1" x14ac:dyDescent="0.25">
      <c r="A61" s="368"/>
      <c r="B61" s="463"/>
      <c r="C61" s="360"/>
      <c r="D61" s="360"/>
      <c r="E61" s="318"/>
      <c r="F61" s="318"/>
      <c r="G61" s="318"/>
      <c r="H61" s="331"/>
      <c r="I61" s="331"/>
      <c r="J61" s="328"/>
      <c r="K61" s="328"/>
      <c r="L61" s="318"/>
    </row>
    <row r="62" spans="1:12" s="31" customFormat="1" ht="27.75" customHeight="1" x14ac:dyDescent="0.25">
      <c r="A62" s="461"/>
      <c r="B62" s="464"/>
      <c r="C62" s="387"/>
      <c r="D62" s="360"/>
      <c r="E62" s="318"/>
      <c r="F62" s="318"/>
      <c r="G62" s="318"/>
      <c r="H62" s="332"/>
      <c r="I62" s="332"/>
      <c r="J62" s="329"/>
      <c r="K62" s="329"/>
      <c r="L62" s="319"/>
    </row>
    <row r="63" spans="1:12" s="31" customFormat="1" ht="43.5" customHeight="1" x14ac:dyDescent="0.25">
      <c r="A63" s="183" t="s">
        <v>437</v>
      </c>
      <c r="B63" s="466" t="s">
        <v>66</v>
      </c>
      <c r="C63" s="320" t="s">
        <v>265</v>
      </c>
      <c r="D63" s="320" t="s">
        <v>45</v>
      </c>
      <c r="E63" s="317">
        <v>100</v>
      </c>
      <c r="F63" s="317">
        <v>100</v>
      </c>
      <c r="G63" s="317">
        <v>1</v>
      </c>
      <c r="H63" s="330">
        <v>19210655.460000001</v>
      </c>
      <c r="I63" s="330">
        <v>19008518.559999999</v>
      </c>
      <c r="J63" s="327">
        <f>I63/H63</f>
        <v>0.98947787594125114</v>
      </c>
      <c r="K63" s="327">
        <f>G63/J63</f>
        <v>1.0106340164996004</v>
      </c>
      <c r="L63" s="320" t="s">
        <v>111</v>
      </c>
    </row>
    <row r="64" spans="1:12" s="31" customFormat="1" ht="43.5" customHeight="1" x14ac:dyDescent="0.25">
      <c r="A64" s="175"/>
      <c r="B64" s="463"/>
      <c r="C64" s="360"/>
      <c r="D64" s="360"/>
      <c r="E64" s="318"/>
      <c r="F64" s="318"/>
      <c r="G64" s="318"/>
      <c r="H64" s="331"/>
      <c r="I64" s="331"/>
      <c r="J64" s="328"/>
      <c r="K64" s="328"/>
      <c r="L64" s="318"/>
    </row>
    <row r="65" spans="1:12" s="31" customFormat="1" ht="5.25" customHeight="1" x14ac:dyDescent="0.25">
      <c r="A65" s="175"/>
      <c r="B65" s="464"/>
      <c r="C65" s="387"/>
      <c r="D65" s="387"/>
      <c r="E65" s="319"/>
      <c r="F65" s="319"/>
      <c r="G65" s="319"/>
      <c r="H65" s="332"/>
      <c r="I65" s="332"/>
      <c r="J65" s="329"/>
      <c r="K65" s="329"/>
      <c r="L65" s="319"/>
    </row>
    <row r="66" spans="1:12" s="31" customFormat="1" ht="310.5" customHeight="1" x14ac:dyDescent="0.25">
      <c r="A66" s="55" t="s">
        <v>388</v>
      </c>
      <c r="B66" s="297" t="s">
        <v>419</v>
      </c>
      <c r="C66" s="301" t="s">
        <v>433</v>
      </c>
      <c r="D66" s="297" t="s">
        <v>45</v>
      </c>
      <c r="E66" s="290">
        <v>100</v>
      </c>
      <c r="F66" s="290">
        <v>100</v>
      </c>
      <c r="G66" s="290">
        <v>1</v>
      </c>
      <c r="H66" s="298">
        <v>183555.39</v>
      </c>
      <c r="I66" s="298">
        <v>182191.27</v>
      </c>
      <c r="J66" s="295">
        <v>1</v>
      </c>
      <c r="K66" s="290">
        <v>1</v>
      </c>
      <c r="L66" s="297" t="s">
        <v>111</v>
      </c>
    </row>
    <row r="67" spans="1:12" s="31" customFormat="1" ht="216" customHeight="1" x14ac:dyDescent="0.25">
      <c r="A67" s="55" t="s">
        <v>389</v>
      </c>
      <c r="B67" s="297" t="s">
        <v>420</v>
      </c>
      <c r="C67" s="302" t="s">
        <v>434</v>
      </c>
      <c r="D67" s="302" t="s">
        <v>45</v>
      </c>
      <c r="E67" s="290">
        <v>100</v>
      </c>
      <c r="F67" s="290">
        <v>100</v>
      </c>
      <c r="G67" s="290">
        <v>1</v>
      </c>
      <c r="H67" s="298">
        <v>303636.36</v>
      </c>
      <c r="I67" s="298">
        <v>0</v>
      </c>
      <c r="J67" s="295">
        <v>1</v>
      </c>
      <c r="K67" s="290">
        <v>1</v>
      </c>
      <c r="L67" s="297" t="s">
        <v>111</v>
      </c>
    </row>
    <row r="68" spans="1:12" s="31" customFormat="1" ht="177.75" customHeight="1" x14ac:dyDescent="0.25">
      <c r="A68" s="55" t="s">
        <v>368</v>
      </c>
      <c r="B68" s="209" t="s">
        <v>223</v>
      </c>
      <c r="C68" s="181" t="s">
        <v>325</v>
      </c>
      <c r="D68" s="181" t="s">
        <v>45</v>
      </c>
      <c r="E68" s="174">
        <v>100</v>
      </c>
      <c r="F68" s="174">
        <v>100</v>
      </c>
      <c r="G68" s="174">
        <v>1</v>
      </c>
      <c r="H68" s="180">
        <v>14865357.51</v>
      </c>
      <c r="I68" s="180">
        <v>14178362.33</v>
      </c>
      <c r="J68" s="179">
        <v>1</v>
      </c>
      <c r="K68" s="174">
        <v>1</v>
      </c>
      <c r="L68" s="181" t="s">
        <v>111</v>
      </c>
    </row>
    <row r="69" spans="1:12" s="31" customFormat="1" ht="100.5" customHeight="1" x14ac:dyDescent="0.25">
      <c r="A69" s="55" t="s">
        <v>390</v>
      </c>
      <c r="B69" s="181" t="s">
        <v>67</v>
      </c>
      <c r="C69" s="181" t="s">
        <v>326</v>
      </c>
      <c r="D69" s="181" t="s">
        <v>45</v>
      </c>
      <c r="E69" s="174">
        <v>75</v>
      </c>
      <c r="F69" s="174">
        <v>79.13</v>
      </c>
      <c r="G69" s="174">
        <v>1.06</v>
      </c>
      <c r="H69" s="180">
        <v>4128478.58</v>
      </c>
      <c r="I69" s="180">
        <v>3829386.98</v>
      </c>
      <c r="J69" s="179">
        <v>1</v>
      </c>
      <c r="K69" s="174">
        <v>1</v>
      </c>
      <c r="L69" s="181" t="s">
        <v>111</v>
      </c>
    </row>
    <row r="70" spans="1:12" s="31" customFormat="1" ht="158.25" customHeight="1" x14ac:dyDescent="0.25">
      <c r="A70" s="333" t="s">
        <v>369</v>
      </c>
      <c r="B70" s="320" t="s">
        <v>421</v>
      </c>
      <c r="C70" s="320" t="s">
        <v>256</v>
      </c>
      <c r="D70" s="320" t="s">
        <v>45</v>
      </c>
      <c r="E70" s="317">
        <v>100</v>
      </c>
      <c r="F70" s="317">
        <v>100</v>
      </c>
      <c r="G70" s="317">
        <v>1</v>
      </c>
      <c r="H70" s="330">
        <v>6271995.79</v>
      </c>
      <c r="I70" s="515">
        <v>6271995.79</v>
      </c>
      <c r="J70" s="327">
        <f>I70/H70*100%</f>
        <v>1</v>
      </c>
      <c r="K70" s="327">
        <f>G70/J70</f>
        <v>1</v>
      </c>
      <c r="L70" s="320" t="s">
        <v>111</v>
      </c>
    </row>
    <row r="71" spans="1:12" s="31" customFormat="1" ht="39.75" hidden="1" customHeight="1" x14ac:dyDescent="0.25">
      <c r="A71" s="368"/>
      <c r="B71" s="360"/>
      <c r="C71" s="360"/>
      <c r="D71" s="318"/>
      <c r="E71" s="318"/>
      <c r="F71" s="318"/>
      <c r="G71" s="318"/>
      <c r="H71" s="331"/>
      <c r="I71" s="516"/>
      <c r="J71" s="519"/>
      <c r="K71" s="328"/>
      <c r="L71" s="318"/>
    </row>
    <row r="72" spans="1:12" s="31" customFormat="1" ht="167.25" hidden="1" customHeight="1" x14ac:dyDescent="0.25">
      <c r="A72" s="175"/>
      <c r="B72" s="387"/>
      <c r="C72" s="387"/>
      <c r="D72" s="319"/>
      <c r="E72" s="319"/>
      <c r="F72" s="319"/>
      <c r="G72" s="319"/>
      <c r="H72" s="332"/>
      <c r="I72" s="517"/>
      <c r="J72" s="520"/>
      <c r="K72" s="329"/>
      <c r="L72" s="319"/>
    </row>
    <row r="73" spans="1:12" ht="33" hidden="1" customHeight="1" x14ac:dyDescent="0.25">
      <c r="A73" s="451" t="s">
        <v>38</v>
      </c>
      <c r="B73" s="451"/>
      <c r="C73" s="326" t="s">
        <v>23</v>
      </c>
      <c r="D73" s="326" t="s">
        <v>23</v>
      </c>
      <c r="E73" s="326" t="s">
        <v>23</v>
      </c>
      <c r="F73" s="326" t="s">
        <v>23</v>
      </c>
      <c r="G73" s="326" t="s">
        <v>23</v>
      </c>
      <c r="H73" s="434" t="s">
        <v>23</v>
      </c>
      <c r="I73" s="434" t="s">
        <v>23</v>
      </c>
      <c r="J73" s="326" t="s">
        <v>23</v>
      </c>
      <c r="K73" s="326" t="s">
        <v>23</v>
      </c>
      <c r="L73" s="326" t="s">
        <v>23</v>
      </c>
    </row>
    <row r="74" spans="1:12" ht="56.25" hidden="1" customHeight="1" x14ac:dyDescent="0.25">
      <c r="A74" s="451"/>
      <c r="B74" s="451"/>
      <c r="C74" s="381"/>
      <c r="D74" s="381"/>
      <c r="E74" s="381"/>
      <c r="F74" s="381"/>
      <c r="G74" s="381"/>
      <c r="H74" s="424"/>
      <c r="I74" s="424"/>
      <c r="J74" s="381"/>
      <c r="K74" s="381"/>
      <c r="L74" s="381"/>
    </row>
    <row r="75" spans="1:12" ht="37.5" hidden="1" customHeight="1" x14ac:dyDescent="0.25">
      <c r="A75" s="451"/>
      <c r="B75" s="451"/>
      <c r="C75" s="381"/>
      <c r="D75" s="381"/>
      <c r="E75" s="381"/>
      <c r="F75" s="381"/>
      <c r="G75" s="381"/>
      <c r="H75" s="424"/>
      <c r="I75" s="424"/>
      <c r="J75" s="381"/>
      <c r="K75" s="381"/>
      <c r="L75" s="381"/>
    </row>
    <row r="76" spans="1:12" ht="120.6" hidden="1" customHeight="1" x14ac:dyDescent="0.25">
      <c r="A76" s="452"/>
      <c r="B76" s="452"/>
      <c r="C76" s="1" t="s">
        <v>23</v>
      </c>
      <c r="D76" s="1" t="s">
        <v>23</v>
      </c>
      <c r="E76" s="1" t="s">
        <v>23</v>
      </c>
      <c r="F76" s="1" t="s">
        <v>23</v>
      </c>
      <c r="G76" s="1" t="s">
        <v>23</v>
      </c>
      <c r="H76" s="67" t="s">
        <v>23</v>
      </c>
      <c r="I76" s="67" t="s">
        <v>23</v>
      </c>
      <c r="J76" s="1" t="s">
        <v>23</v>
      </c>
      <c r="K76" s="1" t="s">
        <v>23</v>
      </c>
      <c r="L76" s="1" t="s">
        <v>23</v>
      </c>
    </row>
    <row r="77" spans="1:12" ht="88.5" hidden="1" customHeight="1" x14ac:dyDescent="0.25">
      <c r="A77" s="465" t="s">
        <v>68</v>
      </c>
      <c r="B77" s="452"/>
      <c r="C77" s="1" t="s">
        <v>23</v>
      </c>
      <c r="D77" s="1" t="s">
        <v>23</v>
      </c>
      <c r="E77" s="1" t="s">
        <v>23</v>
      </c>
      <c r="F77" s="1" t="s">
        <v>23</v>
      </c>
      <c r="G77" s="1" t="s">
        <v>23</v>
      </c>
      <c r="H77" s="67" t="s">
        <v>23</v>
      </c>
      <c r="I77" s="67" t="s">
        <v>23</v>
      </c>
      <c r="J77" s="1" t="s">
        <v>23</v>
      </c>
      <c r="K77" s="1" t="s">
        <v>23</v>
      </c>
      <c r="L77" s="1" t="s">
        <v>23</v>
      </c>
    </row>
    <row r="78" spans="1:12" s="115" customFormat="1" ht="21.75" hidden="1" customHeight="1" x14ac:dyDescent="0.25">
      <c r="A78" s="453" t="s">
        <v>25</v>
      </c>
      <c r="B78" s="114" t="s">
        <v>69</v>
      </c>
      <c r="C78" s="407" t="s">
        <v>23</v>
      </c>
      <c r="D78" s="407" t="s">
        <v>23</v>
      </c>
      <c r="E78" s="407" t="s">
        <v>23</v>
      </c>
      <c r="F78" s="407"/>
      <c r="G78" s="406">
        <v>5</v>
      </c>
      <c r="H78" s="514">
        <f>H81+H86+H91+H98+H101</f>
        <v>0</v>
      </c>
      <c r="I78" s="514">
        <f>I81+I86+I91+I98+I101</f>
        <v>0</v>
      </c>
      <c r="J78" s="407">
        <v>1</v>
      </c>
      <c r="K78" s="406">
        <f>G78/J78</f>
        <v>5</v>
      </c>
      <c r="L78" s="405">
        <v>100</v>
      </c>
    </row>
    <row r="79" spans="1:12" s="115" customFormat="1" ht="1.5" hidden="1" customHeight="1" x14ac:dyDescent="0.25">
      <c r="A79" s="453"/>
      <c r="B79" s="445" t="s">
        <v>70</v>
      </c>
      <c r="C79" s="407"/>
      <c r="D79" s="407"/>
      <c r="E79" s="407"/>
      <c r="F79" s="407"/>
      <c r="G79" s="407"/>
      <c r="H79" s="514"/>
      <c r="I79" s="514"/>
      <c r="J79" s="407"/>
      <c r="K79" s="407"/>
      <c r="L79" s="405"/>
    </row>
    <row r="80" spans="1:12" s="115" customFormat="1" hidden="1" x14ac:dyDescent="0.25">
      <c r="A80" s="453"/>
      <c r="B80" s="446"/>
      <c r="C80" s="407"/>
      <c r="D80" s="407"/>
      <c r="E80" s="407"/>
      <c r="F80" s="407"/>
      <c r="G80" s="407"/>
      <c r="H80" s="514"/>
      <c r="I80" s="514"/>
      <c r="J80" s="407"/>
      <c r="K80" s="407"/>
      <c r="L80" s="405"/>
    </row>
    <row r="81" spans="1:12" s="115" customFormat="1" ht="16.5" hidden="1" customHeight="1" x14ac:dyDescent="0.25">
      <c r="A81" s="450" t="s">
        <v>26</v>
      </c>
      <c r="B81" s="440" t="s">
        <v>71</v>
      </c>
      <c r="C81" s="440" t="s">
        <v>74</v>
      </c>
      <c r="D81" s="420" t="s">
        <v>75</v>
      </c>
      <c r="E81" s="440">
        <v>7</v>
      </c>
      <c r="F81" s="400">
        <v>7</v>
      </c>
      <c r="G81" s="400">
        <v>1</v>
      </c>
      <c r="H81" s="455"/>
      <c r="I81" s="455"/>
      <c r="J81" s="400"/>
      <c r="K81" s="400"/>
      <c r="L81" s="400">
        <v>0</v>
      </c>
    </row>
    <row r="82" spans="1:12" s="115" customFormat="1" ht="18.75" hidden="1" customHeight="1" x14ac:dyDescent="0.25">
      <c r="A82" s="448"/>
      <c r="B82" s="421"/>
      <c r="C82" s="421"/>
      <c r="D82" s="441"/>
      <c r="E82" s="421"/>
      <c r="F82" s="401"/>
      <c r="G82" s="401"/>
      <c r="H82" s="456"/>
      <c r="I82" s="456"/>
      <c r="J82" s="401"/>
      <c r="K82" s="401"/>
      <c r="L82" s="401"/>
    </row>
    <row r="83" spans="1:12" s="115" customFormat="1" hidden="1" x14ac:dyDescent="0.25">
      <c r="A83" s="448"/>
      <c r="B83" s="421"/>
      <c r="C83" s="421"/>
      <c r="D83" s="441"/>
      <c r="E83" s="421"/>
      <c r="F83" s="401"/>
      <c r="G83" s="401"/>
      <c r="H83" s="456"/>
      <c r="I83" s="456"/>
      <c r="J83" s="401"/>
      <c r="K83" s="401"/>
      <c r="L83" s="401"/>
    </row>
    <row r="84" spans="1:12" s="115" customFormat="1" ht="57.75" hidden="1" customHeight="1" x14ac:dyDescent="0.25">
      <c r="A84" s="448"/>
      <c r="B84" s="421"/>
      <c r="C84" s="421"/>
      <c r="D84" s="441"/>
      <c r="E84" s="421"/>
      <c r="F84" s="401"/>
      <c r="G84" s="401"/>
      <c r="H84" s="456"/>
      <c r="I84" s="456"/>
      <c r="J84" s="401"/>
      <c r="K84" s="401"/>
      <c r="L84" s="401"/>
    </row>
    <row r="85" spans="1:12" s="115" customFormat="1" hidden="1" x14ac:dyDescent="0.25">
      <c r="A85" s="449"/>
      <c r="B85" s="422"/>
      <c r="C85" s="422"/>
      <c r="D85" s="442"/>
      <c r="E85" s="422"/>
      <c r="F85" s="402"/>
      <c r="G85" s="402"/>
      <c r="H85" s="457"/>
      <c r="I85" s="457"/>
      <c r="J85" s="402"/>
      <c r="K85" s="402"/>
      <c r="L85" s="402"/>
    </row>
    <row r="86" spans="1:12" s="115" customFormat="1" ht="18" hidden="1" customHeight="1" x14ac:dyDescent="0.25">
      <c r="A86" s="447" t="s">
        <v>72</v>
      </c>
      <c r="B86" s="421" t="s">
        <v>73</v>
      </c>
      <c r="C86" s="421" t="s">
        <v>80</v>
      </c>
      <c r="D86" s="420" t="s">
        <v>45</v>
      </c>
      <c r="E86" s="440">
        <v>100</v>
      </c>
      <c r="F86" s="400">
        <v>100</v>
      </c>
      <c r="G86" s="400">
        <v>1</v>
      </c>
      <c r="H86" s="455">
        <v>0</v>
      </c>
      <c r="I86" s="455">
        <v>0</v>
      </c>
      <c r="J86" s="400"/>
      <c r="K86" s="400"/>
      <c r="L86" s="400"/>
    </row>
    <row r="87" spans="1:12" s="115" customFormat="1" ht="18.75" hidden="1" customHeight="1" x14ac:dyDescent="0.25">
      <c r="A87" s="448"/>
      <c r="B87" s="421"/>
      <c r="C87" s="421"/>
      <c r="D87" s="421"/>
      <c r="E87" s="421"/>
      <c r="F87" s="401"/>
      <c r="G87" s="401"/>
      <c r="H87" s="456"/>
      <c r="I87" s="456"/>
      <c r="J87" s="401"/>
      <c r="K87" s="401"/>
      <c r="L87" s="401"/>
    </row>
    <row r="88" spans="1:12" s="115" customFormat="1" hidden="1" x14ac:dyDescent="0.25">
      <c r="A88" s="448"/>
      <c r="B88" s="421"/>
      <c r="C88" s="421"/>
      <c r="D88" s="421"/>
      <c r="E88" s="421"/>
      <c r="F88" s="401"/>
      <c r="G88" s="401"/>
      <c r="H88" s="456"/>
      <c r="I88" s="456"/>
      <c r="J88" s="401"/>
      <c r="K88" s="401"/>
      <c r="L88" s="401"/>
    </row>
    <row r="89" spans="1:12" s="115" customFormat="1" ht="16.5" hidden="1" customHeight="1" x14ac:dyDescent="0.25">
      <c r="A89" s="448"/>
      <c r="B89" s="421"/>
      <c r="C89" s="421"/>
      <c r="D89" s="421"/>
      <c r="E89" s="421"/>
      <c r="F89" s="401"/>
      <c r="G89" s="401"/>
      <c r="H89" s="456"/>
      <c r="I89" s="456"/>
      <c r="J89" s="401"/>
      <c r="K89" s="401"/>
      <c r="L89" s="401"/>
    </row>
    <row r="90" spans="1:12" s="115" customFormat="1" ht="221.25" hidden="1" customHeight="1" x14ac:dyDescent="0.25">
      <c r="A90" s="449"/>
      <c r="B90" s="422"/>
      <c r="C90" s="422"/>
      <c r="D90" s="422"/>
      <c r="E90" s="422"/>
      <c r="F90" s="402"/>
      <c r="G90" s="402"/>
      <c r="H90" s="457"/>
      <c r="I90" s="457"/>
      <c r="J90" s="402"/>
      <c r="K90" s="402"/>
      <c r="L90" s="402"/>
    </row>
    <row r="91" spans="1:12" s="115" customFormat="1" ht="33.75" hidden="1" customHeight="1" x14ac:dyDescent="0.25">
      <c r="A91" s="447" t="s">
        <v>76</v>
      </c>
      <c r="B91" s="440" t="s">
        <v>77</v>
      </c>
      <c r="C91" s="397" t="s">
        <v>80</v>
      </c>
      <c r="D91" s="425" t="s">
        <v>45</v>
      </c>
      <c r="E91" s="397">
        <v>100</v>
      </c>
      <c r="F91" s="397">
        <v>100</v>
      </c>
      <c r="G91" s="397">
        <v>1</v>
      </c>
      <c r="H91" s="397">
        <v>0</v>
      </c>
      <c r="I91" s="397">
        <v>0</v>
      </c>
      <c r="J91" s="397"/>
      <c r="K91" s="397"/>
      <c r="L91" s="397"/>
    </row>
    <row r="92" spans="1:12" s="115" customFormat="1" ht="32.25" hidden="1" customHeight="1" x14ac:dyDescent="0.25">
      <c r="A92" s="443"/>
      <c r="B92" s="421"/>
      <c r="C92" s="398"/>
      <c r="D92" s="438"/>
      <c r="E92" s="398"/>
      <c r="F92" s="398"/>
      <c r="G92" s="398"/>
      <c r="H92" s="398"/>
      <c r="I92" s="398"/>
      <c r="J92" s="398"/>
      <c r="K92" s="398"/>
      <c r="L92" s="398"/>
    </row>
    <row r="93" spans="1:12" s="115" customFormat="1" ht="10.5" hidden="1" customHeight="1" x14ac:dyDescent="0.25">
      <c r="A93" s="443"/>
      <c r="B93" s="421"/>
      <c r="C93" s="398"/>
      <c r="D93" s="438"/>
      <c r="E93" s="398"/>
      <c r="F93" s="398"/>
      <c r="G93" s="398"/>
      <c r="H93" s="398"/>
      <c r="I93" s="398"/>
      <c r="J93" s="398"/>
      <c r="K93" s="398"/>
      <c r="L93" s="398"/>
    </row>
    <row r="94" spans="1:12" s="115" customFormat="1" ht="22.9" hidden="1" customHeight="1" x14ac:dyDescent="0.25">
      <c r="A94" s="443"/>
      <c r="B94" s="421"/>
      <c r="C94" s="398"/>
      <c r="D94" s="438"/>
      <c r="E94" s="398"/>
      <c r="F94" s="398"/>
      <c r="G94" s="398"/>
      <c r="H94" s="398"/>
      <c r="I94" s="398"/>
      <c r="J94" s="398"/>
      <c r="K94" s="398"/>
      <c r="L94" s="398"/>
    </row>
    <row r="95" spans="1:12" s="115" customFormat="1" ht="54.6" hidden="1" customHeight="1" x14ac:dyDescent="0.25">
      <c r="A95" s="443"/>
      <c r="B95" s="421"/>
      <c r="C95" s="398"/>
      <c r="D95" s="438"/>
      <c r="E95" s="398"/>
      <c r="F95" s="398"/>
      <c r="G95" s="398"/>
      <c r="H95" s="398"/>
      <c r="I95" s="398"/>
      <c r="J95" s="398"/>
      <c r="K95" s="398"/>
      <c r="L95" s="398"/>
    </row>
    <row r="96" spans="1:12" s="115" customFormat="1" ht="54" hidden="1" customHeight="1" x14ac:dyDescent="0.25">
      <c r="A96" s="443"/>
      <c r="B96" s="421"/>
      <c r="C96" s="398"/>
      <c r="D96" s="438"/>
      <c r="E96" s="398"/>
      <c r="F96" s="398"/>
      <c r="G96" s="398"/>
      <c r="H96" s="398"/>
      <c r="I96" s="398"/>
      <c r="J96" s="398"/>
      <c r="K96" s="398"/>
      <c r="L96" s="398"/>
    </row>
    <row r="97" spans="1:13" s="115" customFormat="1" ht="148.5" hidden="1" customHeight="1" x14ac:dyDescent="0.25">
      <c r="A97" s="444"/>
      <c r="B97" s="422"/>
      <c r="C97" s="399"/>
      <c r="D97" s="439"/>
      <c r="E97" s="399"/>
      <c r="F97" s="399"/>
      <c r="G97" s="399"/>
      <c r="H97" s="399"/>
      <c r="I97" s="399"/>
      <c r="J97" s="399"/>
      <c r="K97" s="399"/>
      <c r="L97" s="399"/>
    </row>
    <row r="98" spans="1:13" s="115" customFormat="1" ht="54" hidden="1" customHeight="1" x14ac:dyDescent="0.25">
      <c r="A98" s="443" t="s">
        <v>78</v>
      </c>
      <c r="B98" s="421" t="s">
        <v>79</v>
      </c>
      <c r="C98" s="397" t="s">
        <v>84</v>
      </c>
      <c r="D98" s="425" t="s">
        <v>45</v>
      </c>
      <c r="E98" s="397">
        <v>100</v>
      </c>
      <c r="F98" s="397">
        <v>100</v>
      </c>
      <c r="G98" s="397">
        <v>1</v>
      </c>
      <c r="H98" s="397"/>
      <c r="I98" s="397"/>
      <c r="J98" s="397">
        <v>1</v>
      </c>
      <c r="K98" s="397">
        <f>G98/J98*100%</f>
        <v>1</v>
      </c>
      <c r="L98" s="397"/>
    </row>
    <row r="99" spans="1:13" s="115" customFormat="1" ht="51.75" hidden="1" customHeight="1" x14ac:dyDescent="0.25">
      <c r="A99" s="443"/>
      <c r="B99" s="421"/>
      <c r="C99" s="398"/>
      <c r="D99" s="398"/>
      <c r="E99" s="398"/>
      <c r="F99" s="398"/>
      <c r="G99" s="398"/>
      <c r="H99" s="398"/>
      <c r="I99" s="398"/>
      <c r="J99" s="398"/>
      <c r="K99" s="398"/>
      <c r="L99" s="398"/>
    </row>
    <row r="100" spans="1:13" s="115" customFormat="1" ht="115.5" hidden="1" customHeight="1" x14ac:dyDescent="0.25">
      <c r="A100" s="444"/>
      <c r="B100" s="422"/>
      <c r="C100" s="399"/>
      <c r="D100" s="399"/>
      <c r="E100" s="399"/>
      <c r="F100" s="399"/>
      <c r="G100" s="399"/>
      <c r="H100" s="399"/>
      <c r="I100" s="399"/>
      <c r="J100" s="399"/>
      <c r="K100" s="399"/>
      <c r="L100" s="399"/>
    </row>
    <row r="101" spans="1:13" s="115" customFormat="1" ht="66" hidden="1" customHeight="1" x14ac:dyDescent="0.25">
      <c r="A101" s="447" t="s">
        <v>81</v>
      </c>
      <c r="B101" s="440" t="s">
        <v>82</v>
      </c>
      <c r="C101" s="440" t="s">
        <v>83</v>
      </c>
      <c r="D101" s="420" t="s">
        <v>45</v>
      </c>
      <c r="E101" s="116">
        <v>99</v>
      </c>
      <c r="F101" s="117">
        <v>99</v>
      </c>
      <c r="G101" s="117">
        <v>1</v>
      </c>
      <c r="H101" s="117">
        <v>0</v>
      </c>
      <c r="I101" s="117">
        <v>0</v>
      </c>
      <c r="J101" s="117"/>
      <c r="K101" s="117"/>
      <c r="L101" s="117"/>
    </row>
    <row r="102" spans="1:13" s="115" customFormat="1" ht="12" hidden="1" customHeight="1" x14ac:dyDescent="0.25">
      <c r="A102" s="443"/>
      <c r="B102" s="421"/>
      <c r="C102" s="422"/>
      <c r="D102" s="442"/>
      <c r="E102" s="118"/>
      <c r="F102" s="118"/>
      <c r="G102" s="118"/>
      <c r="H102" s="118"/>
      <c r="I102" s="118"/>
      <c r="J102" s="118"/>
      <c r="K102" s="118"/>
      <c r="L102" s="119"/>
    </row>
    <row r="103" spans="1:13" s="31" customFormat="1" ht="172.5" customHeight="1" x14ac:dyDescent="0.25">
      <c r="A103" s="223" t="s">
        <v>370</v>
      </c>
      <c r="B103" s="219" t="s">
        <v>422</v>
      </c>
      <c r="C103" s="243" t="s">
        <v>349</v>
      </c>
      <c r="D103" s="219" t="s">
        <v>45</v>
      </c>
      <c r="E103" s="220">
        <v>100</v>
      </c>
      <c r="F103" s="220">
        <v>100</v>
      </c>
      <c r="G103" s="220">
        <v>1</v>
      </c>
      <c r="H103" s="221">
        <v>0</v>
      </c>
      <c r="I103" s="221">
        <v>0</v>
      </c>
      <c r="J103" s="210"/>
      <c r="K103" s="222"/>
      <c r="L103" s="219" t="s">
        <v>111</v>
      </c>
    </row>
    <row r="104" spans="1:13" ht="18.75" customHeight="1" x14ac:dyDescent="0.25">
      <c r="A104" s="361" t="s">
        <v>365</v>
      </c>
      <c r="B104" s="362"/>
      <c r="C104" s="381" t="s">
        <v>23</v>
      </c>
      <c r="D104" s="381" t="s">
        <v>23</v>
      </c>
      <c r="E104" s="381" t="s">
        <v>23</v>
      </c>
      <c r="F104" s="381" t="s">
        <v>23</v>
      </c>
      <c r="G104" s="381" t="s">
        <v>23</v>
      </c>
      <c r="H104" s="424" t="s">
        <v>23</v>
      </c>
      <c r="I104" s="424" t="s">
        <v>23</v>
      </c>
      <c r="J104" s="381" t="s">
        <v>23</v>
      </c>
      <c r="K104" s="381" t="s">
        <v>23</v>
      </c>
      <c r="L104" s="381" t="s">
        <v>23</v>
      </c>
    </row>
    <row r="105" spans="1:13" x14ac:dyDescent="0.25">
      <c r="A105" s="363"/>
      <c r="B105" s="364"/>
      <c r="C105" s="381"/>
      <c r="D105" s="381"/>
      <c r="E105" s="381"/>
      <c r="F105" s="381"/>
      <c r="G105" s="381"/>
      <c r="H105" s="424"/>
      <c r="I105" s="424"/>
      <c r="J105" s="381"/>
      <c r="K105" s="381"/>
      <c r="L105" s="381"/>
    </row>
    <row r="106" spans="1:13" ht="23.25" customHeight="1" x14ac:dyDescent="0.25">
      <c r="A106" s="365"/>
      <c r="B106" s="454"/>
      <c r="C106" s="381"/>
      <c r="D106" s="381"/>
      <c r="E106" s="381"/>
      <c r="F106" s="381"/>
      <c r="G106" s="381"/>
      <c r="H106" s="424"/>
      <c r="I106" s="424"/>
      <c r="J106" s="381"/>
      <c r="K106" s="381"/>
      <c r="L106" s="381"/>
    </row>
    <row r="107" spans="1:13" s="33" customFormat="1" ht="18.75" customHeight="1" x14ac:dyDescent="0.25">
      <c r="A107" s="333" t="s">
        <v>25</v>
      </c>
      <c r="B107" s="36" t="s">
        <v>85</v>
      </c>
      <c r="C107" s="386" t="s">
        <v>23</v>
      </c>
      <c r="D107" s="386" t="s">
        <v>23</v>
      </c>
      <c r="E107" s="386" t="s">
        <v>23</v>
      </c>
      <c r="F107" s="386" t="s">
        <v>23</v>
      </c>
      <c r="G107" s="403">
        <f>G110+G112+G113+G122</f>
        <v>4.7881068714130599</v>
      </c>
      <c r="H107" s="435">
        <f>H110+H113+H116+H119+H122</f>
        <v>181000</v>
      </c>
      <c r="I107" s="435">
        <f>I110+I113+I116+I119+I122</f>
        <v>178943</v>
      </c>
      <c r="J107" s="386">
        <v>1</v>
      </c>
      <c r="K107" s="403">
        <f>G107/J107</f>
        <v>4.7881068714130599</v>
      </c>
      <c r="L107" s="403">
        <f>K107/4*100</f>
        <v>119.7026717853265</v>
      </c>
      <c r="M107" s="31"/>
    </row>
    <row r="108" spans="1:13" s="33" customFormat="1" x14ac:dyDescent="0.25">
      <c r="A108" s="334"/>
      <c r="B108" s="366" t="s">
        <v>86</v>
      </c>
      <c r="C108" s="386"/>
      <c r="D108" s="386"/>
      <c r="E108" s="386"/>
      <c r="F108" s="386"/>
      <c r="G108" s="386"/>
      <c r="H108" s="423"/>
      <c r="I108" s="423"/>
      <c r="J108" s="386"/>
      <c r="K108" s="386"/>
      <c r="L108" s="403"/>
      <c r="M108" s="31"/>
    </row>
    <row r="109" spans="1:13" s="33" customFormat="1" ht="27.75" customHeight="1" x14ac:dyDescent="0.25">
      <c r="A109" s="335"/>
      <c r="B109" s="367"/>
      <c r="C109" s="386"/>
      <c r="D109" s="386"/>
      <c r="E109" s="386"/>
      <c r="F109" s="386"/>
      <c r="G109" s="386"/>
      <c r="H109" s="423"/>
      <c r="I109" s="423"/>
      <c r="J109" s="386"/>
      <c r="K109" s="386"/>
      <c r="L109" s="403"/>
      <c r="M109" s="31"/>
    </row>
    <row r="110" spans="1:13" ht="58.5" customHeight="1" x14ac:dyDescent="0.25">
      <c r="A110" s="336" t="s">
        <v>26</v>
      </c>
      <c r="B110" s="317" t="s">
        <v>87</v>
      </c>
      <c r="C110" s="320" t="s">
        <v>88</v>
      </c>
      <c r="D110" s="320" t="s">
        <v>45</v>
      </c>
      <c r="E110" s="317">
        <v>26</v>
      </c>
      <c r="F110" s="317">
        <v>52</v>
      </c>
      <c r="G110" s="416">
        <f>F110/E110</f>
        <v>2</v>
      </c>
      <c r="H110" s="436">
        <v>16000</v>
      </c>
      <c r="I110" s="436">
        <v>13943</v>
      </c>
      <c r="J110" s="416">
        <f>I110/H110*100%</f>
        <v>0.87143749999999998</v>
      </c>
      <c r="K110" s="416">
        <f>G110/J110*100%</f>
        <v>2.2950584522699562</v>
      </c>
      <c r="L110" s="324" t="s">
        <v>111</v>
      </c>
    </row>
    <row r="111" spans="1:13" ht="114" customHeight="1" x14ac:dyDescent="0.25">
      <c r="A111" s="337"/>
      <c r="B111" s="318"/>
      <c r="C111" s="319"/>
      <c r="D111" s="319"/>
      <c r="E111" s="319"/>
      <c r="F111" s="319"/>
      <c r="G111" s="417"/>
      <c r="H111" s="437"/>
      <c r="I111" s="437"/>
      <c r="J111" s="417"/>
      <c r="K111" s="417"/>
      <c r="L111" s="326"/>
    </row>
    <row r="112" spans="1:13" ht="138" customHeight="1" x14ac:dyDescent="0.25">
      <c r="A112" s="338"/>
      <c r="B112" s="319"/>
      <c r="C112" s="76" t="s">
        <v>89</v>
      </c>
      <c r="D112" s="78" t="s">
        <v>45</v>
      </c>
      <c r="E112" s="77">
        <v>92.1</v>
      </c>
      <c r="F112" s="305">
        <v>95.5</v>
      </c>
      <c r="G112" s="254">
        <f>F112/E112</f>
        <v>1.0369163952225842</v>
      </c>
      <c r="H112" s="70"/>
      <c r="I112" s="70"/>
      <c r="J112" s="18"/>
      <c r="K112" s="18"/>
      <c r="L112" s="29" t="s">
        <v>111</v>
      </c>
    </row>
    <row r="113" spans="1:13" ht="37.5" customHeight="1" x14ac:dyDescent="0.25">
      <c r="A113" s="336" t="s">
        <v>72</v>
      </c>
      <c r="B113" s="317" t="s">
        <v>90</v>
      </c>
      <c r="C113" s="320" t="s">
        <v>94</v>
      </c>
      <c r="D113" s="320" t="s">
        <v>45</v>
      </c>
      <c r="E113" s="317">
        <v>40</v>
      </c>
      <c r="F113" s="317">
        <v>47</v>
      </c>
      <c r="G113" s="344">
        <f>F113/E113</f>
        <v>1.175</v>
      </c>
      <c r="H113" s="536">
        <v>145000</v>
      </c>
      <c r="I113" s="536">
        <v>145000</v>
      </c>
      <c r="J113" s="344">
        <v>0</v>
      </c>
      <c r="K113" s="344"/>
      <c r="L113" s="324" t="s">
        <v>111</v>
      </c>
    </row>
    <row r="114" spans="1:13" x14ac:dyDescent="0.25">
      <c r="A114" s="337"/>
      <c r="B114" s="318"/>
      <c r="C114" s="318"/>
      <c r="D114" s="360"/>
      <c r="E114" s="318"/>
      <c r="F114" s="318"/>
      <c r="G114" s="325"/>
      <c r="H114" s="537"/>
      <c r="I114" s="537"/>
      <c r="J114" s="325"/>
      <c r="K114" s="325"/>
      <c r="L114" s="325"/>
    </row>
    <row r="115" spans="1:13" ht="100.5" customHeight="1" x14ac:dyDescent="0.25">
      <c r="A115" s="338"/>
      <c r="B115" s="319"/>
      <c r="C115" s="319"/>
      <c r="D115" s="387"/>
      <c r="E115" s="319"/>
      <c r="F115" s="319"/>
      <c r="G115" s="326"/>
      <c r="H115" s="538"/>
      <c r="I115" s="538"/>
      <c r="J115" s="326"/>
      <c r="K115" s="326"/>
      <c r="L115" s="326"/>
    </row>
    <row r="116" spans="1:13" ht="37.5" hidden="1" customHeight="1" x14ac:dyDescent="0.25">
      <c r="A116" s="336" t="s">
        <v>91</v>
      </c>
      <c r="B116" s="317" t="s">
        <v>92</v>
      </c>
      <c r="C116" s="320" t="s">
        <v>242</v>
      </c>
      <c r="D116" s="320" t="s">
        <v>45</v>
      </c>
      <c r="E116" s="317">
        <v>25</v>
      </c>
      <c r="F116" s="317">
        <v>25</v>
      </c>
      <c r="G116" s="317">
        <v>1</v>
      </c>
      <c r="H116" s="436">
        <v>0</v>
      </c>
      <c r="I116" s="436">
        <v>0</v>
      </c>
      <c r="J116" s="344">
        <v>1</v>
      </c>
      <c r="K116" s="344"/>
      <c r="L116" s="324" t="s">
        <v>111</v>
      </c>
    </row>
    <row r="117" spans="1:13" hidden="1" x14ac:dyDescent="0.25">
      <c r="A117" s="388"/>
      <c r="B117" s="318"/>
      <c r="C117" s="360"/>
      <c r="D117" s="360"/>
      <c r="E117" s="318"/>
      <c r="F117" s="318"/>
      <c r="G117" s="318"/>
      <c r="H117" s="518"/>
      <c r="I117" s="518"/>
      <c r="J117" s="325"/>
      <c r="K117" s="325"/>
      <c r="L117" s="380"/>
    </row>
    <row r="118" spans="1:13" ht="123.75" hidden="1" customHeight="1" x14ac:dyDescent="0.25">
      <c r="A118" s="389"/>
      <c r="B118" s="319"/>
      <c r="C118" s="387"/>
      <c r="D118" s="387"/>
      <c r="E118" s="319"/>
      <c r="F118" s="319"/>
      <c r="G118" s="319"/>
      <c r="H118" s="437"/>
      <c r="I118" s="437"/>
      <c r="J118" s="326"/>
      <c r="K118" s="326"/>
      <c r="L118" s="404"/>
    </row>
    <row r="119" spans="1:13" ht="0.75" customHeight="1" x14ac:dyDescent="0.25">
      <c r="A119" s="336" t="s">
        <v>249</v>
      </c>
      <c r="B119" s="318" t="s">
        <v>93</v>
      </c>
      <c r="C119" s="317" t="s">
        <v>115</v>
      </c>
      <c r="D119" s="320" t="s">
        <v>45</v>
      </c>
      <c r="E119" s="317">
        <v>25</v>
      </c>
      <c r="F119" s="317">
        <v>25</v>
      </c>
      <c r="G119" s="317">
        <v>1</v>
      </c>
      <c r="H119" s="432"/>
      <c r="I119" s="432"/>
      <c r="J119" s="344"/>
      <c r="K119" s="344"/>
      <c r="L119" s="324" t="s">
        <v>111</v>
      </c>
    </row>
    <row r="120" spans="1:13" hidden="1" x14ac:dyDescent="0.25">
      <c r="A120" s="337"/>
      <c r="B120" s="318"/>
      <c r="C120" s="318"/>
      <c r="D120" s="318"/>
      <c r="E120" s="318"/>
      <c r="F120" s="318"/>
      <c r="G120" s="318"/>
      <c r="H120" s="433"/>
      <c r="I120" s="433"/>
      <c r="J120" s="325"/>
      <c r="K120" s="325"/>
      <c r="L120" s="325"/>
    </row>
    <row r="121" spans="1:13" ht="111" hidden="1" customHeight="1" x14ac:dyDescent="0.25">
      <c r="A121" s="338"/>
      <c r="B121" s="319"/>
      <c r="C121" s="319"/>
      <c r="D121" s="319"/>
      <c r="E121" s="319"/>
      <c r="F121" s="319"/>
      <c r="G121" s="319"/>
      <c r="H121" s="434"/>
      <c r="I121" s="434"/>
      <c r="J121" s="326"/>
      <c r="K121" s="326"/>
      <c r="L121" s="326"/>
    </row>
    <row r="122" spans="1:13" ht="37.5" customHeight="1" x14ac:dyDescent="0.25">
      <c r="A122" s="336" t="s">
        <v>76</v>
      </c>
      <c r="B122" s="317" t="s">
        <v>95</v>
      </c>
      <c r="C122" s="320" t="s">
        <v>243</v>
      </c>
      <c r="D122" s="320" t="s">
        <v>45</v>
      </c>
      <c r="E122" s="317">
        <v>21</v>
      </c>
      <c r="F122" s="317">
        <v>12.1</v>
      </c>
      <c r="G122" s="330">
        <f>F122/E122</f>
        <v>0.57619047619047614</v>
      </c>
      <c r="H122" s="436">
        <v>20000</v>
      </c>
      <c r="I122" s="436">
        <v>20000</v>
      </c>
      <c r="J122" s="317">
        <v>1</v>
      </c>
      <c r="K122" s="317"/>
      <c r="L122" s="320" t="s">
        <v>111</v>
      </c>
    </row>
    <row r="123" spans="1:13" x14ac:dyDescent="0.25">
      <c r="A123" s="337"/>
      <c r="B123" s="318"/>
      <c r="C123" s="318"/>
      <c r="D123" s="318"/>
      <c r="E123" s="318"/>
      <c r="F123" s="318"/>
      <c r="G123" s="331"/>
      <c r="H123" s="518"/>
      <c r="I123" s="518"/>
      <c r="J123" s="318"/>
      <c r="K123" s="318"/>
      <c r="L123" s="318"/>
    </row>
    <row r="124" spans="1:13" ht="67.5" customHeight="1" x14ac:dyDescent="0.25">
      <c r="A124" s="338"/>
      <c r="B124" s="319"/>
      <c r="C124" s="319"/>
      <c r="D124" s="319"/>
      <c r="E124" s="319"/>
      <c r="F124" s="319"/>
      <c r="G124" s="332"/>
      <c r="H124" s="437"/>
      <c r="I124" s="437"/>
      <c r="J124" s="319"/>
      <c r="K124" s="319"/>
      <c r="L124" s="319"/>
    </row>
    <row r="125" spans="1:13" ht="69.75" customHeight="1" x14ac:dyDescent="0.25">
      <c r="A125" s="374" t="s">
        <v>354</v>
      </c>
      <c r="B125" s="375"/>
      <c r="C125" s="317"/>
      <c r="D125" s="324"/>
      <c r="E125" s="344"/>
      <c r="F125" s="344"/>
      <c r="G125" s="344"/>
      <c r="H125" s="432"/>
      <c r="I125" s="432"/>
      <c r="J125" s="344"/>
      <c r="K125" s="344"/>
      <c r="L125" s="324" t="s">
        <v>111</v>
      </c>
    </row>
    <row r="126" spans="1:13" x14ac:dyDescent="0.25">
      <c r="A126" s="376"/>
      <c r="B126" s="377"/>
      <c r="C126" s="318"/>
      <c r="D126" s="380"/>
      <c r="E126" s="325"/>
      <c r="F126" s="325"/>
      <c r="G126" s="325"/>
      <c r="H126" s="433"/>
      <c r="I126" s="433"/>
      <c r="J126" s="325"/>
      <c r="K126" s="325"/>
      <c r="L126" s="325"/>
    </row>
    <row r="127" spans="1:13" x14ac:dyDescent="0.25">
      <c r="A127" s="378"/>
      <c r="B127" s="379"/>
      <c r="C127" s="319"/>
      <c r="D127" s="404"/>
      <c r="E127" s="326"/>
      <c r="F127" s="326"/>
      <c r="G127" s="326"/>
      <c r="H127" s="434"/>
      <c r="I127" s="434"/>
      <c r="J127" s="326"/>
      <c r="K127" s="326"/>
      <c r="L127" s="326"/>
    </row>
    <row r="128" spans="1:13" s="34" customFormat="1" ht="23.25" customHeight="1" x14ac:dyDescent="0.25">
      <c r="A128" s="368" t="s">
        <v>30</v>
      </c>
      <c r="B128" s="36" t="s">
        <v>96</v>
      </c>
      <c r="C128" s="30"/>
      <c r="D128" s="30"/>
      <c r="E128" s="30"/>
      <c r="F128" s="30"/>
      <c r="G128" s="30"/>
      <c r="H128" s="71"/>
      <c r="I128" s="71"/>
      <c r="J128" s="30"/>
      <c r="K128" s="30"/>
      <c r="L128" s="30"/>
      <c r="M128" s="31"/>
    </row>
    <row r="129" spans="1:13" s="34" customFormat="1" x14ac:dyDescent="0.25">
      <c r="A129" s="334"/>
      <c r="B129" s="373" t="s">
        <v>97</v>
      </c>
      <c r="C129" s="317"/>
      <c r="D129" s="27"/>
      <c r="E129" s="27"/>
      <c r="F129" s="27"/>
      <c r="G129" s="327">
        <f>G131+G137</f>
        <v>2.0392156862745097</v>
      </c>
      <c r="H129" s="530">
        <f>H131+H134+H137</f>
        <v>467300</v>
      </c>
      <c r="I129" s="530">
        <f>I131+I134+I137</f>
        <v>467300</v>
      </c>
      <c r="J129" s="327">
        <f>I129/H129</f>
        <v>1</v>
      </c>
      <c r="K129" s="327">
        <f>G129/J129</f>
        <v>2.0392156862745097</v>
      </c>
      <c r="L129" s="327">
        <f>K129/2*100</f>
        <v>101.96078431372548</v>
      </c>
      <c r="M129" s="31"/>
    </row>
    <row r="130" spans="1:13" s="34" customFormat="1" x14ac:dyDescent="0.25">
      <c r="A130" s="335"/>
      <c r="B130" s="367"/>
      <c r="C130" s="319"/>
      <c r="D130" s="25"/>
      <c r="E130" s="25"/>
      <c r="F130" s="25"/>
      <c r="G130" s="319"/>
      <c r="H130" s="532"/>
      <c r="I130" s="532"/>
      <c r="J130" s="329"/>
      <c r="K130" s="319"/>
      <c r="L130" s="329"/>
      <c r="M130" s="31"/>
    </row>
    <row r="131" spans="1:13" s="31" customFormat="1" ht="37.5" customHeight="1" x14ac:dyDescent="0.25">
      <c r="A131" s="333" t="s">
        <v>31</v>
      </c>
      <c r="B131" s="317" t="s">
        <v>98</v>
      </c>
      <c r="C131" s="320" t="s">
        <v>241</v>
      </c>
      <c r="D131" s="320" t="s">
        <v>10</v>
      </c>
      <c r="E131" s="317">
        <v>51</v>
      </c>
      <c r="F131" s="317">
        <v>53</v>
      </c>
      <c r="G131" s="327">
        <f>F131/E131</f>
        <v>1.0392156862745099</v>
      </c>
      <c r="H131" s="436">
        <v>427300</v>
      </c>
      <c r="I131" s="436">
        <v>427300</v>
      </c>
      <c r="J131" s="327">
        <f>I131/H131*100%</f>
        <v>1</v>
      </c>
      <c r="K131" s="327">
        <f>G131/J131</f>
        <v>1.0392156862745099</v>
      </c>
      <c r="L131" s="320" t="s">
        <v>111</v>
      </c>
    </row>
    <row r="132" spans="1:13" s="31" customFormat="1" x14ac:dyDescent="0.25">
      <c r="A132" s="334"/>
      <c r="B132" s="318"/>
      <c r="C132" s="360"/>
      <c r="D132" s="318"/>
      <c r="E132" s="318"/>
      <c r="F132" s="318"/>
      <c r="G132" s="328"/>
      <c r="H132" s="518"/>
      <c r="I132" s="518"/>
      <c r="J132" s="328"/>
      <c r="K132" s="328"/>
      <c r="L132" s="318"/>
    </row>
    <row r="133" spans="1:13" s="31" customFormat="1" ht="59.25" customHeight="1" x14ac:dyDescent="0.25">
      <c r="A133" s="335"/>
      <c r="B133" s="319"/>
      <c r="C133" s="387"/>
      <c r="D133" s="319"/>
      <c r="E133" s="319"/>
      <c r="F133" s="319"/>
      <c r="G133" s="329"/>
      <c r="H133" s="437"/>
      <c r="I133" s="437"/>
      <c r="J133" s="329"/>
      <c r="K133" s="329"/>
      <c r="L133" s="319"/>
    </row>
    <row r="134" spans="1:13" s="31" customFormat="1" ht="18" hidden="1" customHeight="1" x14ac:dyDescent="0.25">
      <c r="A134" s="333" t="s">
        <v>34</v>
      </c>
      <c r="B134" s="317" t="s">
        <v>99</v>
      </c>
      <c r="C134" s="320" t="s">
        <v>241</v>
      </c>
      <c r="D134" s="320" t="s">
        <v>133</v>
      </c>
      <c r="E134" s="317">
        <v>20</v>
      </c>
      <c r="F134" s="317">
        <v>20</v>
      </c>
      <c r="G134" s="327">
        <f t="shared" ref="G134" si="0">F134/E134</f>
        <v>1</v>
      </c>
      <c r="H134" s="436">
        <v>0</v>
      </c>
      <c r="I134" s="436">
        <v>0</v>
      </c>
      <c r="J134" s="327" t="e">
        <f>I134/H134*100%</f>
        <v>#DIV/0!</v>
      </c>
      <c r="K134" s="317"/>
      <c r="L134" s="320" t="s">
        <v>111</v>
      </c>
    </row>
    <row r="135" spans="1:13" s="31" customFormat="1" ht="18.75" hidden="1" customHeight="1" x14ac:dyDescent="0.25">
      <c r="A135" s="334"/>
      <c r="B135" s="318"/>
      <c r="C135" s="318"/>
      <c r="D135" s="318"/>
      <c r="E135" s="318"/>
      <c r="F135" s="318"/>
      <c r="G135" s="328"/>
      <c r="H135" s="518"/>
      <c r="I135" s="518"/>
      <c r="J135" s="328"/>
      <c r="K135" s="318"/>
      <c r="L135" s="318"/>
    </row>
    <row r="136" spans="1:13" s="31" customFormat="1" ht="24" hidden="1" customHeight="1" x14ac:dyDescent="0.25">
      <c r="A136" s="335"/>
      <c r="B136" s="319"/>
      <c r="C136" s="319"/>
      <c r="D136" s="319"/>
      <c r="E136" s="319"/>
      <c r="F136" s="319"/>
      <c r="G136" s="329"/>
      <c r="H136" s="437"/>
      <c r="I136" s="437"/>
      <c r="J136" s="329"/>
      <c r="K136" s="319"/>
      <c r="L136" s="319"/>
    </row>
    <row r="137" spans="1:13" s="31" customFormat="1" ht="18.75" customHeight="1" x14ac:dyDescent="0.25">
      <c r="A137" s="333" t="s">
        <v>35</v>
      </c>
      <c r="B137" s="360" t="s">
        <v>100</v>
      </c>
      <c r="C137" s="320" t="s">
        <v>240</v>
      </c>
      <c r="D137" s="320" t="s">
        <v>130</v>
      </c>
      <c r="E137" s="317">
        <v>20</v>
      </c>
      <c r="F137" s="317">
        <v>20</v>
      </c>
      <c r="G137" s="327">
        <f t="shared" ref="G137" si="1">F137/E137</f>
        <v>1</v>
      </c>
      <c r="H137" s="436">
        <v>40000</v>
      </c>
      <c r="I137" s="436">
        <v>40000</v>
      </c>
      <c r="J137" s="327">
        <f>I137/H137*100%</f>
        <v>1</v>
      </c>
      <c r="K137" s="317"/>
      <c r="L137" s="52" t="s">
        <v>111</v>
      </c>
    </row>
    <row r="138" spans="1:13" s="31" customFormat="1" x14ac:dyDescent="0.25">
      <c r="A138" s="334"/>
      <c r="B138" s="318"/>
      <c r="C138" s="318"/>
      <c r="D138" s="318"/>
      <c r="E138" s="318"/>
      <c r="F138" s="318"/>
      <c r="G138" s="328"/>
      <c r="H138" s="518"/>
      <c r="I138" s="518"/>
      <c r="J138" s="328"/>
      <c r="K138" s="318"/>
      <c r="L138" s="24"/>
    </row>
    <row r="139" spans="1:13" s="31" customFormat="1" ht="44.25" customHeight="1" x14ac:dyDescent="0.25">
      <c r="A139" s="334"/>
      <c r="B139" s="318"/>
      <c r="C139" s="319"/>
      <c r="D139" s="319"/>
      <c r="E139" s="319"/>
      <c r="F139" s="319"/>
      <c r="G139" s="329"/>
      <c r="H139" s="437"/>
      <c r="I139" s="437"/>
      <c r="J139" s="329"/>
      <c r="K139" s="319"/>
      <c r="L139" s="25"/>
    </row>
    <row r="140" spans="1:13" s="31" customFormat="1" x14ac:dyDescent="0.25">
      <c r="A140" s="369" t="s">
        <v>355</v>
      </c>
      <c r="B140" s="370"/>
      <c r="C140" s="370"/>
      <c r="D140" s="317"/>
      <c r="E140" s="317"/>
      <c r="F140" s="317"/>
      <c r="G140" s="317"/>
      <c r="H140" s="432"/>
      <c r="I140" s="432"/>
      <c r="J140" s="317"/>
      <c r="K140" s="317"/>
      <c r="L140" s="317"/>
    </row>
    <row r="141" spans="1:13" s="31" customFormat="1" x14ac:dyDescent="0.25">
      <c r="A141" s="371"/>
      <c r="B141" s="372"/>
      <c r="C141" s="372"/>
      <c r="D141" s="319"/>
      <c r="E141" s="319"/>
      <c r="F141" s="319"/>
      <c r="G141" s="319"/>
      <c r="H141" s="434"/>
      <c r="I141" s="434"/>
      <c r="J141" s="319"/>
      <c r="K141" s="319"/>
      <c r="L141" s="319"/>
    </row>
    <row r="142" spans="1:13" s="31" customFormat="1" ht="27.75" customHeight="1" x14ac:dyDescent="0.25">
      <c r="A142" s="317">
        <v>5</v>
      </c>
      <c r="B142" s="58" t="s">
        <v>101</v>
      </c>
      <c r="C142" s="23"/>
      <c r="D142" s="20"/>
      <c r="E142" s="20"/>
      <c r="F142" s="20"/>
      <c r="G142" s="20"/>
      <c r="H142" s="65"/>
      <c r="I142" s="65"/>
      <c r="J142" s="20"/>
      <c r="K142" s="20"/>
      <c r="L142" s="20"/>
    </row>
    <row r="143" spans="1:13" s="31" customFormat="1" ht="54.75" customHeight="1" x14ac:dyDescent="0.25">
      <c r="A143" s="319"/>
      <c r="B143" s="272" t="s">
        <v>114</v>
      </c>
      <c r="C143" s="25"/>
      <c r="D143" s="25"/>
      <c r="E143" s="25"/>
      <c r="F143" s="25"/>
      <c r="G143" s="25">
        <v>4</v>
      </c>
      <c r="H143" s="128">
        <f>H144+H145+H146+H147</f>
        <v>15024011</v>
      </c>
      <c r="I143" s="128">
        <f>I144+I145+I146+I147</f>
        <v>14744636.84</v>
      </c>
      <c r="J143" s="59">
        <f>I143/H143</f>
        <v>0.98140482192138967</v>
      </c>
      <c r="K143" s="59">
        <f>G143/J143</f>
        <v>4.0757900416352335</v>
      </c>
      <c r="L143" s="60">
        <f>K143/4*100</f>
        <v>101.89475104088083</v>
      </c>
    </row>
    <row r="144" spans="1:13" s="31" customFormat="1" ht="262.5" customHeight="1" x14ac:dyDescent="0.25">
      <c r="A144" s="55" t="s">
        <v>33</v>
      </c>
      <c r="B144" s="242" t="s">
        <v>224</v>
      </c>
      <c r="C144" s="149" t="s">
        <v>236</v>
      </c>
      <c r="D144" s="28" t="s">
        <v>170</v>
      </c>
      <c r="E144" s="97">
        <v>100</v>
      </c>
      <c r="F144" s="98">
        <v>100</v>
      </c>
      <c r="G144" s="98">
        <v>1</v>
      </c>
      <c r="H144" s="89">
        <v>1213516</v>
      </c>
      <c r="I144" s="89">
        <v>1213516</v>
      </c>
      <c r="J144" s="90">
        <f>I144/H144*100%</f>
        <v>1</v>
      </c>
      <c r="K144" s="25"/>
      <c r="L144" s="25"/>
    </row>
    <row r="145" spans="1:12" s="31" customFormat="1" ht="201" customHeight="1" x14ac:dyDescent="0.25">
      <c r="A145" s="55" t="s">
        <v>34</v>
      </c>
      <c r="B145" s="255" t="s">
        <v>225</v>
      </c>
      <c r="C145" s="247" t="s">
        <v>237</v>
      </c>
      <c r="D145" s="149" t="s">
        <v>170</v>
      </c>
      <c r="E145" s="97">
        <v>100</v>
      </c>
      <c r="F145" s="97">
        <v>100</v>
      </c>
      <c r="G145" s="98">
        <v>1</v>
      </c>
      <c r="H145" s="89">
        <v>3326185</v>
      </c>
      <c r="I145" s="89">
        <v>3295545.48</v>
      </c>
      <c r="J145" s="59">
        <f>I145/H145*100%</f>
        <v>0.99078838970171534</v>
      </c>
      <c r="K145" s="25"/>
      <c r="L145" s="25"/>
    </row>
    <row r="146" spans="1:12" s="31" customFormat="1" ht="273.75" customHeight="1" x14ac:dyDescent="0.25">
      <c r="A146" s="56" t="s">
        <v>356</v>
      </c>
      <c r="B146" s="256" t="s">
        <v>226</v>
      </c>
      <c r="C146" s="244" t="s">
        <v>238</v>
      </c>
      <c r="D146" s="149" t="s">
        <v>170</v>
      </c>
      <c r="E146" s="97">
        <v>100</v>
      </c>
      <c r="F146" s="97">
        <v>100</v>
      </c>
      <c r="G146" s="98">
        <v>1</v>
      </c>
      <c r="H146" s="89">
        <v>4899363</v>
      </c>
      <c r="I146" s="89">
        <v>4671230.93</v>
      </c>
      <c r="J146" s="59">
        <f>I146/H146*100%</f>
        <v>0.95343638142346254</v>
      </c>
      <c r="K146" s="25"/>
      <c r="L146" s="25"/>
    </row>
    <row r="147" spans="1:12" s="31" customFormat="1" ht="264" customHeight="1" x14ac:dyDescent="0.25">
      <c r="A147" s="55" t="s">
        <v>357</v>
      </c>
      <c r="B147" s="68" t="s">
        <v>227</v>
      </c>
      <c r="C147" s="228" t="s">
        <v>239</v>
      </c>
      <c r="D147" s="28" t="s">
        <v>170</v>
      </c>
      <c r="E147" s="97">
        <v>100</v>
      </c>
      <c r="F147" s="97">
        <v>100</v>
      </c>
      <c r="G147" s="98">
        <v>1</v>
      </c>
      <c r="H147" s="89">
        <v>5584947</v>
      </c>
      <c r="I147" s="91">
        <v>5564344.4299999997</v>
      </c>
      <c r="J147" s="59">
        <f>I147/H147*100%</f>
        <v>0.99631105362324834</v>
      </c>
      <c r="K147" s="25"/>
      <c r="L147" s="25"/>
    </row>
    <row r="148" spans="1:12" s="31" customFormat="1" ht="77.25" customHeight="1" x14ac:dyDescent="0.25">
      <c r="A148" s="395" t="s">
        <v>358</v>
      </c>
      <c r="B148" s="396"/>
      <c r="C148" s="28"/>
      <c r="D148" s="28"/>
      <c r="E148" s="25"/>
      <c r="F148" s="25"/>
      <c r="G148" s="59"/>
      <c r="H148" s="128">
        <f>H149</f>
        <v>5630149.3599999994</v>
      </c>
      <c r="I148" s="128">
        <f>I149</f>
        <v>5594809.3200000003</v>
      </c>
      <c r="J148" s="59"/>
      <c r="K148" s="25"/>
      <c r="L148" s="25"/>
    </row>
    <row r="149" spans="1:12" s="31" customFormat="1" ht="77.25" customHeight="1" x14ac:dyDescent="0.25">
      <c r="A149" s="55" t="s">
        <v>359</v>
      </c>
      <c r="B149" s="273" t="s">
        <v>232</v>
      </c>
      <c r="C149" s="28"/>
      <c r="D149" s="28"/>
      <c r="E149" s="25"/>
      <c r="F149" s="25"/>
      <c r="G149" s="304">
        <f>G150+G151</f>
        <v>2.04</v>
      </c>
      <c r="H149" s="89">
        <f>H150+H151</f>
        <v>5630149.3599999994</v>
      </c>
      <c r="I149" s="235">
        <f>I150+I151</f>
        <v>5594809.3200000003</v>
      </c>
      <c r="J149" s="59">
        <f>I149/H149</f>
        <v>0.99372307238399815</v>
      </c>
      <c r="K149" s="25">
        <v>3.09</v>
      </c>
      <c r="L149" s="25">
        <v>100</v>
      </c>
    </row>
    <row r="150" spans="1:12" s="31" customFormat="1" ht="138.75" customHeight="1" x14ac:dyDescent="0.25">
      <c r="A150" s="55" t="s">
        <v>360</v>
      </c>
      <c r="B150" s="155" t="s">
        <v>423</v>
      </c>
      <c r="C150" s="228" t="s">
        <v>234</v>
      </c>
      <c r="D150" s="28" t="s">
        <v>45</v>
      </c>
      <c r="E150" s="97">
        <v>25</v>
      </c>
      <c r="F150" s="303">
        <v>26</v>
      </c>
      <c r="G150" s="98">
        <v>1.04</v>
      </c>
      <c r="H150" s="89">
        <v>262291.73</v>
      </c>
      <c r="I150" s="91">
        <v>226951.69</v>
      </c>
      <c r="J150" s="59"/>
      <c r="K150" s="25"/>
      <c r="L150" s="25"/>
    </row>
    <row r="151" spans="1:12" s="31" customFormat="1" ht="162.75" customHeight="1" x14ac:dyDescent="0.25">
      <c r="A151" s="55" t="s">
        <v>272</v>
      </c>
      <c r="B151" s="155" t="s">
        <v>223</v>
      </c>
      <c r="C151" s="228" t="s">
        <v>235</v>
      </c>
      <c r="D151" s="28" t="s">
        <v>45</v>
      </c>
      <c r="E151" s="97">
        <v>100</v>
      </c>
      <c r="F151" s="97">
        <v>100</v>
      </c>
      <c r="G151" s="98">
        <v>1</v>
      </c>
      <c r="H151" s="89">
        <v>5367857.63</v>
      </c>
      <c r="I151" s="91">
        <v>5367857.63</v>
      </c>
      <c r="J151" s="59"/>
      <c r="K151" s="25"/>
      <c r="L151" s="25"/>
    </row>
    <row r="152" spans="1:12" ht="44.45" customHeight="1" x14ac:dyDescent="0.25">
      <c r="A152" s="361" t="s">
        <v>361</v>
      </c>
      <c r="B152" s="390"/>
      <c r="C152" s="386" t="s">
        <v>23</v>
      </c>
      <c r="D152" s="386" t="s">
        <v>23</v>
      </c>
      <c r="E152" s="386" t="s">
        <v>23</v>
      </c>
      <c r="F152" s="386" t="s">
        <v>23</v>
      </c>
      <c r="G152" s="386" t="s">
        <v>23</v>
      </c>
      <c r="H152" s="424" t="s">
        <v>23</v>
      </c>
      <c r="I152" s="424" t="s">
        <v>23</v>
      </c>
      <c r="J152" s="381" t="s">
        <v>23</v>
      </c>
      <c r="K152" s="381" t="s">
        <v>23</v>
      </c>
      <c r="L152" s="381" t="s">
        <v>23</v>
      </c>
    </row>
    <row r="153" spans="1:12" ht="12" customHeight="1" x14ac:dyDescent="0.25">
      <c r="A153" s="391"/>
      <c r="B153" s="392"/>
      <c r="C153" s="386"/>
      <c r="D153" s="386"/>
      <c r="E153" s="386"/>
      <c r="F153" s="386"/>
      <c r="G153" s="386"/>
      <c r="H153" s="424"/>
      <c r="I153" s="424"/>
      <c r="J153" s="381"/>
      <c r="K153" s="381"/>
      <c r="L153" s="381"/>
    </row>
    <row r="154" spans="1:12" ht="44.25" hidden="1" customHeight="1" x14ac:dyDescent="0.25">
      <c r="A154" s="393"/>
      <c r="B154" s="394"/>
      <c r="C154" s="386"/>
      <c r="D154" s="386"/>
      <c r="E154" s="386"/>
      <c r="F154" s="386"/>
      <c r="G154" s="386"/>
      <c r="H154" s="424"/>
      <c r="I154" s="424"/>
      <c r="J154" s="381"/>
      <c r="K154" s="381"/>
      <c r="L154" s="381"/>
    </row>
    <row r="155" spans="1:12" ht="44.45" customHeight="1" x14ac:dyDescent="0.25">
      <c r="A155" s="336" t="s">
        <v>36</v>
      </c>
      <c r="B155" s="43" t="s">
        <v>366</v>
      </c>
      <c r="C155" s="30"/>
      <c r="D155" s="50"/>
      <c r="E155" s="30"/>
      <c r="F155" s="30"/>
      <c r="G155" s="30"/>
      <c r="H155" s="71"/>
      <c r="I155" s="71"/>
      <c r="J155" s="2"/>
      <c r="K155" s="2"/>
      <c r="L155" s="2"/>
    </row>
    <row r="156" spans="1:12" ht="44.45" customHeight="1" x14ac:dyDescent="0.25">
      <c r="A156" s="337"/>
      <c r="B156" s="366" t="s">
        <v>102</v>
      </c>
      <c r="C156" s="24"/>
      <c r="D156" s="24"/>
      <c r="E156" s="24"/>
      <c r="F156" s="24"/>
      <c r="G156" s="96">
        <v>1</v>
      </c>
      <c r="H156" s="530">
        <f>H158</f>
        <v>1578430</v>
      </c>
      <c r="I156" s="530">
        <f>I158</f>
        <v>1578380</v>
      </c>
      <c r="J156" s="412">
        <f>I156/H156*100%</f>
        <v>0.99996832295382121</v>
      </c>
      <c r="K156" s="412">
        <f>J156/G156</f>
        <v>0.99996832295382121</v>
      </c>
      <c r="L156" s="416">
        <f>K156/1*100</f>
        <v>99.99683229538212</v>
      </c>
    </row>
    <row r="157" spans="1:12" ht="7.5" customHeight="1" x14ac:dyDescent="0.25">
      <c r="A157" s="338"/>
      <c r="B157" s="367"/>
      <c r="C157" s="4"/>
      <c r="D157" s="4"/>
      <c r="E157" s="4"/>
      <c r="F157" s="4"/>
      <c r="G157" s="4"/>
      <c r="H157" s="532"/>
      <c r="I157" s="532"/>
      <c r="J157" s="413"/>
      <c r="K157" s="413"/>
      <c r="L157" s="417"/>
    </row>
    <row r="158" spans="1:12" ht="44.45" customHeight="1" x14ac:dyDescent="0.25">
      <c r="A158" s="336" t="s">
        <v>112</v>
      </c>
      <c r="B158" s="380" t="s">
        <v>209</v>
      </c>
      <c r="C158" s="324" t="s">
        <v>350</v>
      </c>
      <c r="D158" s="344" t="s">
        <v>45</v>
      </c>
      <c r="E158" s="336" t="s">
        <v>435</v>
      </c>
      <c r="F158" s="317">
        <v>0.24</v>
      </c>
      <c r="G158" s="344">
        <v>1</v>
      </c>
      <c r="H158" s="436">
        <v>1578430</v>
      </c>
      <c r="I158" s="436">
        <v>1578380</v>
      </c>
      <c r="J158" s="416">
        <f>I158/H158*100%</f>
        <v>0.99996832295382121</v>
      </c>
      <c r="K158" s="344"/>
      <c r="L158" s="324" t="s">
        <v>111</v>
      </c>
    </row>
    <row r="159" spans="1:12" ht="44.45" customHeight="1" x14ac:dyDescent="0.25">
      <c r="A159" s="337"/>
      <c r="B159" s="325"/>
      <c r="C159" s="325"/>
      <c r="D159" s="325"/>
      <c r="E159" s="337"/>
      <c r="F159" s="318"/>
      <c r="G159" s="325"/>
      <c r="H159" s="518"/>
      <c r="I159" s="518"/>
      <c r="J159" s="535"/>
      <c r="K159" s="325"/>
      <c r="L159" s="325"/>
    </row>
    <row r="160" spans="1:12" ht="110.25" customHeight="1" x14ac:dyDescent="0.25">
      <c r="A160" s="338"/>
      <c r="B160" s="326"/>
      <c r="C160" s="326"/>
      <c r="D160" s="326"/>
      <c r="E160" s="338"/>
      <c r="F160" s="319"/>
      <c r="G160" s="326"/>
      <c r="H160" s="437"/>
      <c r="I160" s="437"/>
      <c r="J160" s="417"/>
      <c r="K160" s="326"/>
      <c r="L160" s="326"/>
    </row>
    <row r="161" spans="1:13" ht="44.45" customHeight="1" x14ac:dyDescent="0.25">
      <c r="A161" s="361" t="s">
        <v>113</v>
      </c>
      <c r="B161" s="362"/>
      <c r="C161" s="381" t="s">
        <v>23</v>
      </c>
      <c r="D161" s="381" t="s">
        <v>23</v>
      </c>
      <c r="E161" s="381" t="s">
        <v>23</v>
      </c>
      <c r="F161" s="381" t="s">
        <v>23</v>
      </c>
      <c r="G161" s="381" t="s">
        <v>23</v>
      </c>
      <c r="H161" s="424" t="s">
        <v>23</v>
      </c>
      <c r="I161" s="424" t="s">
        <v>23</v>
      </c>
      <c r="J161" s="381" t="s">
        <v>23</v>
      </c>
      <c r="K161" s="381" t="s">
        <v>23</v>
      </c>
      <c r="L161" s="381" t="s">
        <v>23</v>
      </c>
    </row>
    <row r="162" spans="1:13" ht="27.75" customHeight="1" x14ac:dyDescent="0.25">
      <c r="A162" s="363"/>
      <c r="B162" s="364"/>
      <c r="C162" s="381"/>
      <c r="D162" s="381"/>
      <c r="E162" s="381"/>
      <c r="F162" s="381"/>
      <c r="G162" s="381"/>
      <c r="H162" s="424"/>
      <c r="I162" s="424"/>
      <c r="J162" s="381"/>
      <c r="K162" s="381"/>
      <c r="L162" s="381"/>
    </row>
    <row r="163" spans="1:13" ht="44.25" hidden="1" customHeight="1" x14ac:dyDescent="0.25">
      <c r="A163" s="365"/>
      <c r="B163" s="364"/>
      <c r="C163" s="381"/>
      <c r="D163" s="381"/>
      <c r="E163" s="381"/>
      <c r="F163" s="381"/>
      <c r="G163" s="381"/>
      <c r="H163" s="424"/>
      <c r="I163" s="424"/>
      <c r="J163" s="381"/>
      <c r="K163" s="381"/>
      <c r="L163" s="381"/>
    </row>
    <row r="164" spans="1:13" ht="44.45" customHeight="1" x14ac:dyDescent="0.25">
      <c r="A164" s="258"/>
      <c r="B164" s="38" t="s">
        <v>244</v>
      </c>
      <c r="C164" s="21"/>
      <c r="D164" s="21"/>
      <c r="E164" s="21"/>
      <c r="F164" s="21"/>
      <c r="G164" s="21"/>
      <c r="H164" s="64"/>
      <c r="I164" s="64"/>
      <c r="J164" s="21"/>
      <c r="K164" s="21"/>
      <c r="L164" s="21"/>
    </row>
    <row r="165" spans="1:13" s="34" customFormat="1" ht="44.45" customHeight="1" x14ac:dyDescent="0.25">
      <c r="A165" s="202" t="s">
        <v>119</v>
      </c>
      <c r="B165" s="274" t="s">
        <v>205</v>
      </c>
      <c r="C165" s="2"/>
      <c r="D165" s="39"/>
      <c r="E165" s="2"/>
      <c r="F165" s="2"/>
      <c r="G165" s="2">
        <v>0.8</v>
      </c>
      <c r="H165" s="143">
        <f>H166</f>
        <v>4121416.7</v>
      </c>
      <c r="I165" s="143">
        <f>I166</f>
        <v>4064362.78</v>
      </c>
      <c r="J165" s="172">
        <v>1</v>
      </c>
      <c r="K165" s="95">
        <f>G165/J165</f>
        <v>0.8</v>
      </c>
      <c r="L165" s="308">
        <v>100</v>
      </c>
      <c r="M165" s="31"/>
    </row>
    <row r="166" spans="1:13" s="34" customFormat="1" ht="74.25" customHeight="1" x14ac:dyDescent="0.25">
      <c r="A166" s="336" t="s">
        <v>362</v>
      </c>
      <c r="B166" s="360" t="s">
        <v>103</v>
      </c>
      <c r="C166" s="380" t="s">
        <v>327</v>
      </c>
      <c r="D166" s="344" t="s">
        <v>45</v>
      </c>
      <c r="E166" s="344">
        <v>97.5</v>
      </c>
      <c r="F166" s="344">
        <v>78.89</v>
      </c>
      <c r="G166" s="344">
        <v>0.8</v>
      </c>
      <c r="H166" s="412">
        <v>4121416.7</v>
      </c>
      <c r="I166" s="412">
        <v>4064362.78</v>
      </c>
      <c r="J166" s="416">
        <f>I166/H166*100%</f>
        <v>0.98615672130410881</v>
      </c>
      <c r="K166" s="416">
        <v>1</v>
      </c>
      <c r="L166" s="414" t="s">
        <v>111</v>
      </c>
      <c r="M166" s="31"/>
    </row>
    <row r="167" spans="1:13" ht="48" customHeight="1" x14ac:dyDescent="0.25">
      <c r="A167" s="389"/>
      <c r="B167" s="387"/>
      <c r="C167" s="326"/>
      <c r="D167" s="326"/>
      <c r="E167" s="326"/>
      <c r="F167" s="326"/>
      <c r="G167" s="326"/>
      <c r="H167" s="413"/>
      <c r="I167" s="413"/>
      <c r="J167" s="417"/>
      <c r="K167" s="417"/>
      <c r="L167" s="415"/>
    </row>
    <row r="168" spans="1:13" ht="215.25" customHeight="1" x14ac:dyDescent="0.25">
      <c r="A168" s="382" t="s">
        <v>391</v>
      </c>
      <c r="B168" s="383"/>
      <c r="C168" s="245"/>
      <c r="D168" s="245"/>
      <c r="E168" s="245"/>
      <c r="F168" s="245"/>
      <c r="G168" s="245"/>
      <c r="H168" s="251"/>
      <c r="I168" s="251"/>
      <c r="J168" s="249"/>
      <c r="K168" s="249"/>
      <c r="L168" s="248"/>
    </row>
    <row r="169" spans="1:13" ht="48" customHeight="1" x14ac:dyDescent="0.25">
      <c r="A169" s="259"/>
      <c r="B169" s="260" t="s">
        <v>269</v>
      </c>
      <c r="C169" s="245"/>
      <c r="D169" s="245"/>
      <c r="E169" s="245"/>
      <c r="F169" s="245"/>
      <c r="G169" s="245"/>
      <c r="H169" s="251"/>
      <c r="I169" s="251"/>
      <c r="J169" s="249"/>
      <c r="K169" s="249"/>
      <c r="L169" s="248"/>
    </row>
    <row r="170" spans="1:13" ht="66" customHeight="1" x14ac:dyDescent="0.25">
      <c r="A170" s="73" t="s">
        <v>125</v>
      </c>
      <c r="B170" s="275" t="s">
        <v>230</v>
      </c>
      <c r="C170" s="72"/>
      <c r="D170" s="72"/>
      <c r="E170" s="72"/>
      <c r="F170" s="72"/>
      <c r="G170" s="72">
        <v>1</v>
      </c>
      <c r="H170" s="128">
        <f>H171</f>
        <v>1537173.74</v>
      </c>
      <c r="I170" s="236">
        <f>I171</f>
        <v>1537173.74</v>
      </c>
      <c r="J170" s="74">
        <v>3</v>
      </c>
      <c r="K170" s="74">
        <v>1</v>
      </c>
      <c r="L170" s="257">
        <v>100</v>
      </c>
    </row>
    <row r="171" spans="1:13" s="208" customFormat="1" ht="173.25" customHeight="1" x14ac:dyDescent="0.25">
      <c r="A171" s="205" t="s">
        <v>126</v>
      </c>
      <c r="B171" s="166" t="s">
        <v>268</v>
      </c>
      <c r="C171" s="166" t="s">
        <v>351</v>
      </c>
      <c r="D171" s="166" t="s">
        <v>133</v>
      </c>
      <c r="E171" s="172">
        <v>1</v>
      </c>
      <c r="F171" s="172">
        <v>1</v>
      </c>
      <c r="G171" s="172">
        <v>1</v>
      </c>
      <c r="H171" s="206">
        <v>1537173.74</v>
      </c>
      <c r="I171" s="206">
        <v>1537173.74</v>
      </c>
      <c r="J171" s="207">
        <v>1</v>
      </c>
      <c r="K171" s="172">
        <v>1</v>
      </c>
      <c r="L171" s="166" t="s">
        <v>111</v>
      </c>
    </row>
    <row r="172" spans="1:13" s="208" customFormat="1" ht="78" customHeight="1" x14ac:dyDescent="0.25">
      <c r="A172" s="384" t="s">
        <v>367</v>
      </c>
      <c r="B172" s="385"/>
      <c r="C172" s="252"/>
      <c r="D172" s="252"/>
      <c r="E172" s="246"/>
      <c r="F172" s="246"/>
      <c r="G172" s="246"/>
      <c r="H172" s="250"/>
      <c r="I172" s="250"/>
      <c r="J172" s="262"/>
      <c r="K172" s="246"/>
      <c r="L172" s="252"/>
    </row>
    <row r="173" spans="1:13" ht="44.45" customHeight="1" x14ac:dyDescent="0.25">
      <c r="A173" s="258"/>
      <c r="B173" s="184" t="s">
        <v>363</v>
      </c>
      <c r="C173" s="171"/>
      <c r="D173" s="171"/>
      <c r="E173" s="171"/>
      <c r="F173" s="171"/>
      <c r="G173" s="171"/>
      <c r="H173" s="178"/>
      <c r="I173" s="178"/>
      <c r="J173" s="171"/>
      <c r="K173" s="171"/>
      <c r="L173" s="171"/>
    </row>
    <row r="174" spans="1:13" s="34" customFormat="1" ht="108.75" customHeight="1" x14ac:dyDescent="0.25">
      <c r="A174" s="253" t="s">
        <v>135</v>
      </c>
      <c r="B174" s="274" t="s">
        <v>270</v>
      </c>
      <c r="C174" s="2"/>
      <c r="D174" s="39"/>
      <c r="E174" s="2"/>
      <c r="F174" s="2"/>
      <c r="G174" s="261">
        <v>1</v>
      </c>
      <c r="H174" s="177">
        <f>H175</f>
        <v>2783683.9</v>
      </c>
      <c r="I174" s="177">
        <f>I175</f>
        <v>2783683.9</v>
      </c>
      <c r="J174" s="169">
        <v>1</v>
      </c>
      <c r="K174" s="179">
        <f>G174/J174</f>
        <v>1</v>
      </c>
      <c r="L174" s="179">
        <v>100</v>
      </c>
      <c r="M174" s="31"/>
    </row>
    <row r="175" spans="1:13" s="34" customFormat="1" ht="74.25" customHeight="1" x14ac:dyDescent="0.25">
      <c r="A175" s="204" t="s">
        <v>364</v>
      </c>
      <c r="B175" s="360" t="s">
        <v>271</v>
      </c>
      <c r="C175" s="360" t="s">
        <v>436</v>
      </c>
      <c r="D175" s="324" t="s">
        <v>133</v>
      </c>
      <c r="E175" s="344">
        <v>10</v>
      </c>
      <c r="F175" s="344">
        <v>10</v>
      </c>
      <c r="G175" s="344"/>
      <c r="H175" s="412">
        <v>2783683.9</v>
      </c>
      <c r="I175" s="412">
        <v>2783683.9</v>
      </c>
      <c r="J175" s="416">
        <f>I175/H175*100%</f>
        <v>1</v>
      </c>
      <c r="K175" s="416">
        <v>1</v>
      </c>
      <c r="L175" s="414" t="s">
        <v>111</v>
      </c>
      <c r="M175" s="31"/>
    </row>
    <row r="176" spans="1:13" ht="102" customHeight="1" x14ac:dyDescent="0.25">
      <c r="A176" s="203"/>
      <c r="B176" s="387"/>
      <c r="C176" s="319"/>
      <c r="D176" s="326"/>
      <c r="E176" s="326"/>
      <c r="F176" s="326"/>
      <c r="G176" s="326"/>
      <c r="H176" s="413"/>
      <c r="I176" s="413"/>
      <c r="J176" s="417"/>
      <c r="K176" s="417"/>
      <c r="L176" s="415"/>
    </row>
    <row r="177" spans="1:13" s="126" customFormat="1" ht="78.75" customHeight="1" x14ac:dyDescent="0.25">
      <c r="A177" s="121"/>
      <c r="B177" s="141" t="s">
        <v>105</v>
      </c>
      <c r="C177" s="123"/>
      <c r="D177" s="123"/>
      <c r="E177" s="123"/>
      <c r="F177" s="123"/>
      <c r="G177" s="123"/>
      <c r="H177" s="142">
        <f>H165+H156+H143+H129+H107+H78+H39+H15+H170+H149+H174</f>
        <v>413082699.34000003</v>
      </c>
      <c r="I177" s="142">
        <f>I165+I156+I143+I129+I107+I78+I39+I15+I170+I149+I174</f>
        <v>408747075.43000001</v>
      </c>
      <c r="J177" s="123">
        <v>0.99</v>
      </c>
      <c r="K177" s="123"/>
      <c r="L177" s="125">
        <f>(L15+L39+L107+L129+L156+L165+L170+L174+L149+L143)/10</f>
        <v>102.70679858164701</v>
      </c>
      <c r="M177" s="31"/>
    </row>
    <row r="178" spans="1:13" ht="63.75" customHeight="1" x14ac:dyDescent="0.25">
      <c r="A178" s="40"/>
      <c r="B178" s="9" t="s">
        <v>106</v>
      </c>
      <c r="C178" s="22"/>
      <c r="D178" s="22"/>
      <c r="E178" s="22"/>
      <c r="F178" s="22"/>
      <c r="G178" s="22"/>
      <c r="H178" s="22"/>
      <c r="I178" s="22"/>
      <c r="J178" s="22"/>
      <c r="K178" s="22"/>
      <c r="L178" s="22"/>
    </row>
    <row r="179" spans="1:13" ht="73.5" customHeight="1" x14ac:dyDescent="0.25">
      <c r="A179" s="17"/>
      <c r="B179" s="21" t="s">
        <v>107</v>
      </c>
      <c r="C179" s="22"/>
      <c r="D179" s="22"/>
      <c r="E179" s="22"/>
      <c r="F179" s="22"/>
      <c r="G179" s="22"/>
      <c r="H179" s="22"/>
      <c r="I179" s="22"/>
      <c r="J179" s="22"/>
      <c r="K179" s="22"/>
      <c r="L179" s="22"/>
    </row>
    <row r="180" spans="1:13" ht="110.25" customHeight="1" x14ac:dyDescent="0.25">
      <c r="A180" s="17"/>
      <c r="B180" s="21" t="s">
        <v>108</v>
      </c>
      <c r="C180" s="22"/>
      <c r="D180" s="22"/>
      <c r="E180" s="22"/>
      <c r="F180" s="22"/>
      <c r="G180" s="22"/>
      <c r="H180" s="22"/>
      <c r="I180" s="22"/>
      <c r="J180" s="22"/>
      <c r="K180" s="22"/>
      <c r="L180" s="22"/>
    </row>
    <row r="181" spans="1:13" ht="65.45" customHeight="1" x14ac:dyDescent="0.25">
      <c r="A181" s="211" t="s">
        <v>371</v>
      </c>
      <c r="B181" s="276" t="s">
        <v>109</v>
      </c>
      <c r="C181" s="20"/>
      <c r="D181" s="20"/>
      <c r="E181" s="20"/>
      <c r="F181" s="20"/>
      <c r="G181" s="60">
        <f>G182+G186+G189+G192+G195+G198+G202+G206+G212+G201+G205+G209+G211+G210</f>
        <v>14.708947298896101</v>
      </c>
      <c r="H181" s="128">
        <f>H182+H186+H189+H192+H195+H198+H202+H206+H212+H201+H205+H209+H210+H211</f>
        <v>83380785.909999996</v>
      </c>
      <c r="I181" s="312">
        <f>I182+I186+I189+I192+I195+I198+I202+I206+I212+I201+I205+I209+I210+I211</f>
        <v>82765621.439999998</v>
      </c>
      <c r="J181" s="60">
        <f>I181/H181</f>
        <v>0.99262222749178697</v>
      </c>
      <c r="K181" s="49">
        <f>G181/J181</f>
        <v>14.818273147140264</v>
      </c>
      <c r="L181" s="49">
        <f>K181/14*100</f>
        <v>105.84480819385902</v>
      </c>
    </row>
    <row r="182" spans="1:13" ht="65.45" customHeight="1" x14ac:dyDescent="0.25">
      <c r="A182" s="336" t="s">
        <v>372</v>
      </c>
      <c r="B182" s="344" t="s">
        <v>118</v>
      </c>
      <c r="C182" s="317" t="s">
        <v>129</v>
      </c>
      <c r="D182" s="320" t="s">
        <v>133</v>
      </c>
      <c r="E182" s="317">
        <v>14540</v>
      </c>
      <c r="F182" s="333" t="s">
        <v>443</v>
      </c>
      <c r="G182" s="327">
        <f>F182/E182*100%</f>
        <v>0.98631361760660252</v>
      </c>
      <c r="H182" s="330">
        <v>1566918.05</v>
      </c>
      <c r="I182" s="330">
        <v>1275557.98</v>
      </c>
      <c r="J182" s="327">
        <f>I182/H182</f>
        <v>0.81405532344209064</v>
      </c>
      <c r="K182" s="327"/>
      <c r="L182" s="320" t="s">
        <v>111</v>
      </c>
    </row>
    <row r="183" spans="1:13" ht="46.5" customHeight="1" x14ac:dyDescent="0.25">
      <c r="A183" s="337"/>
      <c r="B183" s="325"/>
      <c r="C183" s="318"/>
      <c r="D183" s="318"/>
      <c r="E183" s="318"/>
      <c r="F183" s="334"/>
      <c r="G183" s="328"/>
      <c r="H183" s="331"/>
      <c r="I183" s="331"/>
      <c r="J183" s="328"/>
      <c r="K183" s="328"/>
      <c r="L183" s="318"/>
    </row>
    <row r="184" spans="1:13" ht="31.5" hidden="1" customHeight="1" x14ac:dyDescent="0.25">
      <c r="A184" s="338"/>
      <c r="B184" s="326"/>
      <c r="C184" s="319"/>
      <c r="D184" s="319"/>
      <c r="E184" s="319"/>
      <c r="F184" s="335"/>
      <c r="G184" s="329"/>
      <c r="H184" s="332"/>
      <c r="I184" s="332"/>
      <c r="J184" s="329"/>
      <c r="K184" s="329"/>
      <c r="L184" s="319"/>
    </row>
    <row r="185" spans="1:13" ht="72" hidden="1" customHeight="1" x14ac:dyDescent="0.25">
      <c r="A185" s="15"/>
      <c r="B185" s="5"/>
      <c r="C185" s="10"/>
      <c r="D185" s="10"/>
      <c r="E185" s="10"/>
      <c r="F185" s="79"/>
      <c r="G185" s="10"/>
      <c r="H185" s="10"/>
      <c r="I185" s="10"/>
      <c r="J185" s="57"/>
      <c r="K185" s="10"/>
      <c r="L185" s="10"/>
    </row>
    <row r="186" spans="1:13" ht="72.599999999999994" customHeight="1" x14ac:dyDescent="0.25">
      <c r="A186" s="336" t="s">
        <v>373</v>
      </c>
      <c r="B186" s="344" t="s">
        <v>120</v>
      </c>
      <c r="C186" s="320" t="s">
        <v>131</v>
      </c>
      <c r="D186" s="320" t="s">
        <v>45</v>
      </c>
      <c r="E186" s="317">
        <v>28</v>
      </c>
      <c r="F186" s="317">
        <v>28.5</v>
      </c>
      <c r="G186" s="327">
        <f>F186/E186*100%</f>
        <v>1.0178571428571428</v>
      </c>
      <c r="H186" s="330">
        <v>325218.11</v>
      </c>
      <c r="I186" s="330">
        <v>325218.11</v>
      </c>
      <c r="J186" s="327">
        <f>I186/H186</f>
        <v>1</v>
      </c>
      <c r="K186" s="327">
        <f>G186/J186</f>
        <v>1.0178571428571428</v>
      </c>
      <c r="L186" s="320" t="s">
        <v>111</v>
      </c>
    </row>
    <row r="187" spans="1:13" ht="29.25" customHeight="1" x14ac:dyDescent="0.25">
      <c r="A187" s="337"/>
      <c r="B187" s="325"/>
      <c r="C187" s="318"/>
      <c r="D187" s="318"/>
      <c r="E187" s="318"/>
      <c r="F187" s="318"/>
      <c r="G187" s="328"/>
      <c r="H187" s="331"/>
      <c r="I187" s="331"/>
      <c r="J187" s="328"/>
      <c r="K187" s="328"/>
      <c r="L187" s="318"/>
    </row>
    <row r="188" spans="1:13" ht="14.25" hidden="1" customHeight="1" x14ac:dyDescent="0.25">
      <c r="A188" s="338"/>
      <c r="B188" s="326"/>
      <c r="C188" s="319"/>
      <c r="D188" s="319"/>
      <c r="E188" s="319"/>
      <c r="F188" s="319"/>
      <c r="G188" s="329"/>
      <c r="H188" s="332"/>
      <c r="I188" s="332"/>
      <c r="J188" s="329"/>
      <c r="K188" s="329"/>
      <c r="L188" s="319"/>
    </row>
    <row r="189" spans="1:13" ht="72.599999999999994" customHeight="1" x14ac:dyDescent="0.25">
      <c r="A189" s="336" t="s">
        <v>374</v>
      </c>
      <c r="B189" s="344" t="s">
        <v>121</v>
      </c>
      <c r="C189" s="320" t="s">
        <v>258</v>
      </c>
      <c r="D189" s="320" t="s">
        <v>45</v>
      </c>
      <c r="E189" s="317">
        <v>2292</v>
      </c>
      <c r="F189" s="317">
        <v>2288</v>
      </c>
      <c r="G189" s="327">
        <f>F189/E189*100%</f>
        <v>0.99825479930191974</v>
      </c>
      <c r="H189" s="330">
        <v>3579819.44</v>
      </c>
      <c r="I189" s="330">
        <v>3567026.13</v>
      </c>
      <c r="J189" s="327">
        <f>I189/H189</f>
        <v>0.99642626947687618</v>
      </c>
      <c r="K189" s="327">
        <f>G189/J189</f>
        <v>1.0018350879348088</v>
      </c>
      <c r="L189" s="320" t="s">
        <v>111</v>
      </c>
    </row>
    <row r="190" spans="1:13" ht="11.25" customHeight="1" x14ac:dyDescent="0.25">
      <c r="A190" s="337"/>
      <c r="B190" s="325"/>
      <c r="C190" s="318"/>
      <c r="D190" s="318"/>
      <c r="E190" s="318"/>
      <c r="F190" s="318"/>
      <c r="G190" s="328"/>
      <c r="H190" s="331"/>
      <c r="I190" s="331"/>
      <c r="J190" s="328"/>
      <c r="K190" s="328"/>
      <c r="L190" s="318"/>
    </row>
    <row r="191" spans="1:13" ht="72" hidden="1" customHeight="1" x14ac:dyDescent="0.25">
      <c r="A191" s="338"/>
      <c r="B191" s="326"/>
      <c r="C191" s="319"/>
      <c r="D191" s="319"/>
      <c r="E191" s="319"/>
      <c r="F191" s="319"/>
      <c r="G191" s="329"/>
      <c r="H191" s="332"/>
      <c r="I191" s="332"/>
      <c r="J191" s="329"/>
      <c r="K191" s="329"/>
      <c r="L191" s="319"/>
    </row>
    <row r="192" spans="1:13" ht="72.599999999999994" customHeight="1" x14ac:dyDescent="0.25">
      <c r="A192" s="336" t="s">
        <v>375</v>
      </c>
      <c r="B192" s="344" t="s">
        <v>122</v>
      </c>
      <c r="C192" s="320" t="s">
        <v>132</v>
      </c>
      <c r="D192" s="320" t="s">
        <v>45</v>
      </c>
      <c r="E192" s="317">
        <v>1</v>
      </c>
      <c r="F192" s="317">
        <v>1</v>
      </c>
      <c r="G192" s="327">
        <f>F192/E192*100%</f>
        <v>1</v>
      </c>
      <c r="H192" s="330">
        <v>3627884.09</v>
      </c>
      <c r="I192" s="330">
        <v>3316873</v>
      </c>
      <c r="J192" s="327">
        <f>I192/H192</f>
        <v>0.91427204334965406</v>
      </c>
      <c r="K192" s="327">
        <f>G192/J192</f>
        <v>1.0937663546358272</v>
      </c>
      <c r="L192" s="320" t="s">
        <v>111</v>
      </c>
    </row>
    <row r="193" spans="1:12" ht="28.5" customHeight="1" x14ac:dyDescent="0.25">
      <c r="A193" s="337"/>
      <c r="B193" s="325"/>
      <c r="C193" s="318"/>
      <c r="D193" s="318"/>
      <c r="E193" s="318"/>
      <c r="F193" s="318"/>
      <c r="G193" s="328"/>
      <c r="H193" s="331"/>
      <c r="I193" s="331"/>
      <c r="J193" s="328"/>
      <c r="K193" s="328"/>
      <c r="L193" s="318"/>
    </row>
    <row r="194" spans="1:12" ht="15.75" hidden="1" customHeight="1" x14ac:dyDescent="0.25">
      <c r="A194" s="338"/>
      <c r="B194" s="326"/>
      <c r="C194" s="319"/>
      <c r="D194" s="319"/>
      <c r="E194" s="319"/>
      <c r="F194" s="319"/>
      <c r="G194" s="329"/>
      <c r="H194" s="332"/>
      <c r="I194" s="332"/>
      <c r="J194" s="329"/>
      <c r="K194" s="329"/>
      <c r="L194" s="319"/>
    </row>
    <row r="195" spans="1:12" ht="57" customHeight="1" x14ac:dyDescent="0.25">
      <c r="A195" s="336" t="s">
        <v>376</v>
      </c>
      <c r="B195" s="344" t="s">
        <v>123</v>
      </c>
      <c r="C195" s="320" t="s">
        <v>328</v>
      </c>
      <c r="D195" s="320" t="s">
        <v>133</v>
      </c>
      <c r="E195" s="317">
        <v>1</v>
      </c>
      <c r="F195" s="317">
        <v>1</v>
      </c>
      <c r="G195" s="327">
        <f>F195/E195*100%</f>
        <v>1</v>
      </c>
      <c r="H195" s="330">
        <v>1328601.93</v>
      </c>
      <c r="I195" s="330">
        <v>1328601.93</v>
      </c>
      <c r="J195" s="327">
        <f>I195/H195</f>
        <v>1</v>
      </c>
      <c r="K195" s="327">
        <f>G195/J195</f>
        <v>1</v>
      </c>
      <c r="L195" s="320" t="s">
        <v>111</v>
      </c>
    </row>
    <row r="196" spans="1:12" ht="72" hidden="1" customHeight="1" x14ac:dyDescent="0.25">
      <c r="A196" s="337"/>
      <c r="B196" s="325"/>
      <c r="C196" s="318"/>
      <c r="D196" s="318"/>
      <c r="E196" s="318"/>
      <c r="F196" s="318"/>
      <c r="G196" s="328"/>
      <c r="H196" s="331"/>
      <c r="I196" s="331"/>
      <c r="J196" s="328"/>
      <c r="K196" s="328"/>
      <c r="L196" s="318"/>
    </row>
    <row r="197" spans="1:12" ht="27" customHeight="1" x14ac:dyDescent="0.25">
      <c r="A197" s="338"/>
      <c r="B197" s="326"/>
      <c r="C197" s="319"/>
      <c r="D197" s="319"/>
      <c r="E197" s="319"/>
      <c r="F197" s="319"/>
      <c r="G197" s="329"/>
      <c r="H197" s="332"/>
      <c r="I197" s="332"/>
      <c r="J197" s="329"/>
      <c r="K197" s="329"/>
      <c r="L197" s="319"/>
    </row>
    <row r="198" spans="1:12" ht="72.599999999999994" customHeight="1" x14ac:dyDescent="0.25">
      <c r="A198" s="336" t="s">
        <v>377</v>
      </c>
      <c r="B198" s="324" t="s">
        <v>210</v>
      </c>
      <c r="C198" s="320" t="s">
        <v>212</v>
      </c>
      <c r="D198" s="320" t="s">
        <v>45</v>
      </c>
      <c r="E198" s="317">
        <v>100</v>
      </c>
      <c r="F198" s="317">
        <v>100</v>
      </c>
      <c r="G198" s="327">
        <f>F198/E198*100%</f>
        <v>1</v>
      </c>
      <c r="H198" s="330">
        <v>9316512</v>
      </c>
      <c r="I198" s="330">
        <v>9316512</v>
      </c>
      <c r="J198" s="497">
        <v>1</v>
      </c>
      <c r="K198" s="317">
        <v>0</v>
      </c>
      <c r="L198" s="320" t="s">
        <v>111</v>
      </c>
    </row>
    <row r="199" spans="1:12" ht="72.599999999999994" customHeight="1" x14ac:dyDescent="0.25">
      <c r="A199" s="337"/>
      <c r="B199" s="325"/>
      <c r="C199" s="318"/>
      <c r="D199" s="318"/>
      <c r="E199" s="318"/>
      <c r="F199" s="318"/>
      <c r="G199" s="328"/>
      <c r="H199" s="331"/>
      <c r="I199" s="331"/>
      <c r="J199" s="498"/>
      <c r="K199" s="318"/>
      <c r="L199" s="318"/>
    </row>
    <row r="200" spans="1:12" ht="24.75" customHeight="1" x14ac:dyDescent="0.25">
      <c r="A200" s="338"/>
      <c r="B200" s="326"/>
      <c r="C200" s="319"/>
      <c r="D200" s="319"/>
      <c r="E200" s="319"/>
      <c r="F200" s="319"/>
      <c r="G200" s="329"/>
      <c r="H200" s="332"/>
      <c r="I200" s="332"/>
      <c r="J200" s="499"/>
      <c r="K200" s="319"/>
      <c r="L200" s="319"/>
    </row>
    <row r="201" spans="1:12" ht="115.5" customHeight="1" x14ac:dyDescent="0.25">
      <c r="A201" s="46" t="s">
        <v>378</v>
      </c>
      <c r="B201" s="229" t="s">
        <v>250</v>
      </c>
      <c r="C201" s="231" t="s">
        <v>257</v>
      </c>
      <c r="D201" s="231" t="s">
        <v>133</v>
      </c>
      <c r="E201" s="230">
        <v>1</v>
      </c>
      <c r="F201" s="231">
        <v>1</v>
      </c>
      <c r="G201" s="230">
        <f>F201/E201*100%</f>
        <v>1</v>
      </c>
      <c r="H201" s="234">
        <v>1111111.1100000001</v>
      </c>
      <c r="I201" s="234">
        <v>1111111.1100000001</v>
      </c>
      <c r="J201" s="233">
        <f>I201/H201</f>
        <v>1</v>
      </c>
      <c r="K201" s="230">
        <f>G201/J201</f>
        <v>1</v>
      </c>
      <c r="L201" s="231" t="s">
        <v>111</v>
      </c>
    </row>
    <row r="202" spans="1:12" ht="72.599999999999994" customHeight="1" x14ac:dyDescent="0.25">
      <c r="A202" s="336" t="s">
        <v>379</v>
      </c>
      <c r="B202" s="324" t="s">
        <v>274</v>
      </c>
      <c r="C202" s="320" t="s">
        <v>329</v>
      </c>
      <c r="D202" s="320" t="s">
        <v>133</v>
      </c>
      <c r="E202" s="317">
        <v>46</v>
      </c>
      <c r="F202" s="317">
        <v>67</v>
      </c>
      <c r="G202" s="327">
        <f t="shared" ref="G202:G204" si="2">F202/E202*100%</f>
        <v>1.4565217391304348</v>
      </c>
      <c r="H202" s="330">
        <v>6200</v>
      </c>
      <c r="I202" s="330">
        <v>6200</v>
      </c>
      <c r="J202" s="317">
        <v>1</v>
      </c>
      <c r="K202" s="317">
        <v>0</v>
      </c>
      <c r="L202" s="320" t="s">
        <v>111</v>
      </c>
    </row>
    <row r="203" spans="1:12" ht="29.25" customHeight="1" x14ac:dyDescent="0.25">
      <c r="A203" s="337"/>
      <c r="B203" s="325"/>
      <c r="C203" s="318"/>
      <c r="D203" s="318"/>
      <c r="E203" s="318"/>
      <c r="F203" s="318"/>
      <c r="G203" s="328" t="e">
        <f t="shared" si="2"/>
        <v>#DIV/0!</v>
      </c>
      <c r="H203" s="331"/>
      <c r="I203" s="331"/>
      <c r="J203" s="318"/>
      <c r="K203" s="318"/>
      <c r="L203" s="318"/>
    </row>
    <row r="204" spans="1:12" ht="15" hidden="1" customHeight="1" x14ac:dyDescent="0.25">
      <c r="A204" s="338"/>
      <c r="B204" s="326"/>
      <c r="C204" s="319"/>
      <c r="D204" s="319"/>
      <c r="E204" s="319"/>
      <c r="F204" s="319"/>
      <c r="G204" s="329" t="e">
        <f t="shared" si="2"/>
        <v>#DIV/0!</v>
      </c>
      <c r="H204" s="332"/>
      <c r="I204" s="332"/>
      <c r="J204" s="319"/>
      <c r="K204" s="319"/>
      <c r="L204" s="319"/>
    </row>
    <row r="205" spans="1:12" ht="142.5" customHeight="1" x14ac:dyDescent="0.25">
      <c r="A205" s="46" t="s">
        <v>380</v>
      </c>
      <c r="B205" s="306" t="s">
        <v>251</v>
      </c>
      <c r="C205" s="309" t="s">
        <v>330</v>
      </c>
      <c r="D205" s="309" t="s">
        <v>130</v>
      </c>
      <c r="E205" s="307">
        <v>4</v>
      </c>
      <c r="F205" s="307">
        <v>4</v>
      </c>
      <c r="G205" s="307">
        <v>1</v>
      </c>
      <c r="H205" s="310">
        <v>4800</v>
      </c>
      <c r="I205" s="310">
        <v>4800</v>
      </c>
      <c r="J205" s="311">
        <f>I205/H205</f>
        <v>1</v>
      </c>
      <c r="K205" s="307">
        <f>G205/J205</f>
        <v>1</v>
      </c>
      <c r="L205" s="309" t="s">
        <v>111</v>
      </c>
    </row>
    <row r="206" spans="1:12" ht="72.599999999999994" customHeight="1" x14ac:dyDescent="0.25">
      <c r="A206" s="336" t="s">
        <v>381</v>
      </c>
      <c r="B206" s="344" t="s">
        <v>67</v>
      </c>
      <c r="C206" s="320" t="s">
        <v>213</v>
      </c>
      <c r="D206" s="320" t="s">
        <v>130</v>
      </c>
      <c r="E206" s="317">
        <v>110</v>
      </c>
      <c r="F206" s="317">
        <v>171</v>
      </c>
      <c r="G206" s="327">
        <v>1.6</v>
      </c>
      <c r="H206" s="330">
        <v>4069511.29</v>
      </c>
      <c r="I206" s="330">
        <v>4069511.29</v>
      </c>
      <c r="J206" s="327">
        <f>I206/H206</f>
        <v>1</v>
      </c>
      <c r="K206" s="327">
        <f>G206/J206</f>
        <v>1.6</v>
      </c>
      <c r="L206" s="320" t="s">
        <v>111</v>
      </c>
    </row>
    <row r="207" spans="1:12" ht="10.5" customHeight="1" x14ac:dyDescent="0.25">
      <c r="A207" s="337"/>
      <c r="B207" s="325"/>
      <c r="C207" s="318"/>
      <c r="D207" s="318"/>
      <c r="E207" s="318"/>
      <c r="F207" s="318"/>
      <c r="G207" s="328"/>
      <c r="H207" s="331"/>
      <c r="I207" s="331"/>
      <c r="J207" s="328"/>
      <c r="K207" s="328"/>
      <c r="L207" s="318"/>
    </row>
    <row r="208" spans="1:12" ht="72" hidden="1" customHeight="1" x14ac:dyDescent="0.25">
      <c r="A208" s="338"/>
      <c r="B208" s="326"/>
      <c r="C208" s="319"/>
      <c r="D208" s="319"/>
      <c r="E208" s="319"/>
      <c r="F208" s="319"/>
      <c r="G208" s="329"/>
      <c r="H208" s="332"/>
      <c r="I208" s="332"/>
      <c r="J208" s="329"/>
      <c r="K208" s="329"/>
      <c r="L208" s="319"/>
    </row>
    <row r="209" spans="1:12" s="31" customFormat="1" ht="81.75" customHeight="1" x14ac:dyDescent="0.25">
      <c r="A209" s="55" t="s">
        <v>382</v>
      </c>
      <c r="B209" s="230" t="s">
        <v>275</v>
      </c>
      <c r="C209" s="231" t="s">
        <v>331</v>
      </c>
      <c r="D209" s="231" t="s">
        <v>133</v>
      </c>
      <c r="E209" s="230">
        <v>1</v>
      </c>
      <c r="F209" s="230">
        <v>1</v>
      </c>
      <c r="G209" s="230">
        <v>1</v>
      </c>
      <c r="H209" s="234">
        <v>2020202.02</v>
      </c>
      <c r="I209" s="234">
        <v>2020202.02</v>
      </c>
      <c r="J209" s="232">
        <f t="shared" ref="J209:J212" si="3">I209/H209</f>
        <v>1</v>
      </c>
      <c r="K209" s="232">
        <f t="shared" ref="K209:K212" si="4">G209/J209</f>
        <v>1</v>
      </c>
      <c r="L209" s="231" t="s">
        <v>111</v>
      </c>
    </row>
    <row r="210" spans="1:12" s="31" customFormat="1" ht="94.5" customHeight="1" x14ac:dyDescent="0.25">
      <c r="A210" s="55" t="s">
        <v>383</v>
      </c>
      <c r="B210" s="192" t="s">
        <v>276</v>
      </c>
      <c r="C210" s="197" t="s">
        <v>332</v>
      </c>
      <c r="D210" s="191" t="s">
        <v>45</v>
      </c>
      <c r="E210" s="187">
        <v>2.1</v>
      </c>
      <c r="F210" s="187">
        <v>2.1</v>
      </c>
      <c r="G210" s="187">
        <v>1</v>
      </c>
      <c r="H210" s="196">
        <v>68480.81</v>
      </c>
      <c r="I210" s="196">
        <v>68480.81</v>
      </c>
      <c r="J210" s="198">
        <f t="shared" si="3"/>
        <v>1</v>
      </c>
      <c r="K210" s="198">
        <f t="shared" si="4"/>
        <v>1</v>
      </c>
      <c r="L210" s="191" t="s">
        <v>111</v>
      </c>
    </row>
    <row r="211" spans="1:12" s="31" customFormat="1" ht="119.25" customHeight="1" x14ac:dyDescent="0.25">
      <c r="A211" s="55" t="s">
        <v>384</v>
      </c>
      <c r="B211" s="192" t="s">
        <v>273</v>
      </c>
      <c r="C211" s="197" t="s">
        <v>214</v>
      </c>
      <c r="D211" s="191" t="s">
        <v>45</v>
      </c>
      <c r="E211" s="187">
        <v>100</v>
      </c>
      <c r="F211" s="187">
        <v>65</v>
      </c>
      <c r="G211" s="187">
        <v>0.65</v>
      </c>
      <c r="H211" s="196">
        <v>29014106</v>
      </c>
      <c r="I211" s="196">
        <v>29014106</v>
      </c>
      <c r="J211" s="198">
        <f t="shared" si="3"/>
        <v>1</v>
      </c>
      <c r="K211" s="198">
        <f t="shared" si="4"/>
        <v>0.65</v>
      </c>
      <c r="L211" s="191" t="s">
        <v>111</v>
      </c>
    </row>
    <row r="212" spans="1:12" ht="105.75" customHeight="1" x14ac:dyDescent="0.25">
      <c r="A212" s="46" t="s">
        <v>385</v>
      </c>
      <c r="B212" s="148" t="s">
        <v>153</v>
      </c>
      <c r="C212" s="75" t="s">
        <v>333</v>
      </c>
      <c r="D212" s="228" t="s">
        <v>45</v>
      </c>
      <c r="E212" s="20">
        <v>100</v>
      </c>
      <c r="F212" s="99">
        <v>100</v>
      </c>
      <c r="G212" s="20">
        <v>1</v>
      </c>
      <c r="H212" s="92">
        <v>27341421.059999999</v>
      </c>
      <c r="I212" s="92">
        <v>27341421.059999999</v>
      </c>
      <c r="J212" s="48">
        <f t="shared" si="3"/>
        <v>1</v>
      </c>
      <c r="K212" s="110">
        <f t="shared" si="4"/>
        <v>1</v>
      </c>
      <c r="L212" s="42" t="s">
        <v>111</v>
      </c>
    </row>
    <row r="213" spans="1:12" ht="55.5" customHeight="1" x14ac:dyDescent="0.25">
      <c r="A213" s="17"/>
      <c r="B213" s="21" t="s">
        <v>124</v>
      </c>
      <c r="C213" s="20"/>
      <c r="D213" s="20"/>
      <c r="E213" s="20"/>
      <c r="F213" s="81"/>
      <c r="G213" s="20"/>
      <c r="H213" s="20"/>
      <c r="I213" s="20"/>
      <c r="J213" s="20"/>
      <c r="K213" s="20"/>
      <c r="L213" s="42" t="s">
        <v>111</v>
      </c>
    </row>
    <row r="214" spans="1:12" ht="45.75" customHeight="1" x14ac:dyDescent="0.25">
      <c r="A214" s="333" t="s">
        <v>392</v>
      </c>
      <c r="B214" s="373" t="s">
        <v>110</v>
      </c>
      <c r="C214" s="317"/>
      <c r="D214" s="317"/>
      <c r="E214" s="317"/>
      <c r="F214" s="317"/>
      <c r="G214" s="317">
        <v>1</v>
      </c>
      <c r="H214" s="530">
        <f>H217</f>
        <v>41700</v>
      </c>
      <c r="I214" s="530">
        <f>I217</f>
        <v>41700</v>
      </c>
      <c r="J214" s="330"/>
      <c r="K214" s="327"/>
      <c r="L214" s="330">
        <v>100</v>
      </c>
    </row>
    <row r="215" spans="1:12" ht="65.25" hidden="1" customHeight="1" x14ac:dyDescent="0.25">
      <c r="A215" s="334"/>
      <c r="B215" s="366"/>
      <c r="C215" s="318"/>
      <c r="D215" s="318"/>
      <c r="E215" s="318"/>
      <c r="F215" s="318"/>
      <c r="G215" s="318"/>
      <c r="H215" s="533"/>
      <c r="I215" s="533"/>
      <c r="J215" s="331"/>
      <c r="K215" s="328"/>
      <c r="L215" s="331"/>
    </row>
    <row r="216" spans="1:12" ht="72" hidden="1" customHeight="1" x14ac:dyDescent="0.25">
      <c r="A216" s="335"/>
      <c r="B216" s="367"/>
      <c r="C216" s="319"/>
      <c r="D216" s="319"/>
      <c r="E216" s="319"/>
      <c r="F216" s="319"/>
      <c r="G216" s="319"/>
      <c r="H216" s="534"/>
      <c r="I216" s="534"/>
      <c r="J216" s="332"/>
      <c r="K216" s="329"/>
      <c r="L216" s="332"/>
    </row>
    <row r="217" spans="1:12" ht="61.5" customHeight="1" x14ac:dyDescent="0.25">
      <c r="A217" s="336" t="s">
        <v>393</v>
      </c>
      <c r="B217" s="344" t="s">
        <v>127</v>
      </c>
      <c r="C217" s="320" t="s">
        <v>233</v>
      </c>
      <c r="D217" s="317" t="s">
        <v>134</v>
      </c>
      <c r="E217" s="317">
        <v>1</v>
      </c>
      <c r="F217" s="317">
        <v>1</v>
      </c>
      <c r="G217" s="317">
        <v>1</v>
      </c>
      <c r="H217" s="330">
        <v>41700</v>
      </c>
      <c r="I217" s="330">
        <v>41700</v>
      </c>
      <c r="J217" s="317">
        <v>0</v>
      </c>
      <c r="K217" s="317">
        <v>0</v>
      </c>
      <c r="L217" s="320" t="s">
        <v>111</v>
      </c>
    </row>
    <row r="218" spans="1:12" ht="36.75" hidden="1" customHeight="1" x14ac:dyDescent="0.25">
      <c r="A218" s="337"/>
      <c r="B218" s="325"/>
      <c r="C218" s="360"/>
      <c r="D218" s="318"/>
      <c r="E218" s="318"/>
      <c r="F218" s="318"/>
      <c r="G218" s="318"/>
      <c r="H218" s="331"/>
      <c r="I218" s="331"/>
      <c r="J218" s="318"/>
      <c r="K218" s="318"/>
      <c r="L218" s="318"/>
    </row>
    <row r="219" spans="1:12" ht="72" hidden="1" customHeight="1" x14ac:dyDescent="0.25">
      <c r="A219" s="338"/>
      <c r="B219" s="326"/>
      <c r="C219" s="387"/>
      <c r="D219" s="319"/>
      <c r="E219" s="319"/>
      <c r="F219" s="319"/>
      <c r="G219" s="319"/>
      <c r="H219" s="332"/>
      <c r="I219" s="332"/>
      <c r="J219" s="319"/>
      <c r="K219" s="319"/>
      <c r="L219" s="319"/>
    </row>
    <row r="220" spans="1:12" ht="72" customHeight="1" x14ac:dyDescent="0.25">
      <c r="A220" s="101"/>
      <c r="B220" s="102" t="s">
        <v>113</v>
      </c>
      <c r="C220" s="103"/>
      <c r="D220" s="100"/>
      <c r="E220" s="100"/>
      <c r="F220" s="100"/>
      <c r="G220" s="100"/>
      <c r="H220" s="94"/>
      <c r="I220" s="94"/>
      <c r="J220" s="100"/>
      <c r="K220" s="100"/>
      <c r="L220" s="100"/>
    </row>
    <row r="221" spans="1:12" ht="72.599999999999994" customHeight="1" x14ac:dyDescent="0.25">
      <c r="A221" s="46" t="s">
        <v>394</v>
      </c>
      <c r="B221" s="277" t="s">
        <v>205</v>
      </c>
      <c r="C221" s="36"/>
      <c r="D221" s="36"/>
      <c r="E221" s="36"/>
      <c r="F221" s="80"/>
      <c r="G221" s="36">
        <v>0.96</v>
      </c>
      <c r="H221" s="137">
        <f>H222</f>
        <v>1412900.86</v>
      </c>
      <c r="I221" s="137">
        <f>I222</f>
        <v>1412900.86</v>
      </c>
      <c r="J221" s="94">
        <f>I221/H221</f>
        <v>1</v>
      </c>
      <c r="K221" s="94">
        <f>G221/J221</f>
        <v>0.96</v>
      </c>
      <c r="L221" s="94">
        <f>K221/1*100</f>
        <v>96</v>
      </c>
    </row>
    <row r="222" spans="1:12" ht="72.599999999999994" customHeight="1" x14ac:dyDescent="0.25">
      <c r="A222" s="333" t="s">
        <v>395</v>
      </c>
      <c r="B222" s="320" t="s">
        <v>103</v>
      </c>
      <c r="C222" s="320" t="s">
        <v>215</v>
      </c>
      <c r="D222" s="320" t="s">
        <v>10</v>
      </c>
      <c r="E222" s="317">
        <v>11</v>
      </c>
      <c r="F222" s="317">
        <v>10.6</v>
      </c>
      <c r="G222" s="327">
        <f>F222/E222</f>
        <v>0.96363636363636362</v>
      </c>
      <c r="H222" s="330">
        <v>1412900.86</v>
      </c>
      <c r="I222" s="330">
        <v>1412900.86</v>
      </c>
      <c r="J222" s="327">
        <f>I222/H222</f>
        <v>1</v>
      </c>
      <c r="K222" s="418"/>
      <c r="L222" s="320" t="s">
        <v>111</v>
      </c>
    </row>
    <row r="223" spans="1:12" ht="30.75" customHeight="1" x14ac:dyDescent="0.25">
      <c r="A223" s="368"/>
      <c r="B223" s="387"/>
      <c r="C223" s="387"/>
      <c r="D223" s="387"/>
      <c r="E223" s="319"/>
      <c r="F223" s="319"/>
      <c r="G223" s="329"/>
      <c r="H223" s="332"/>
      <c r="I223" s="332"/>
      <c r="J223" s="329"/>
      <c r="K223" s="419"/>
      <c r="L223" s="387"/>
    </row>
    <row r="224" spans="1:12" ht="71.25" customHeight="1" x14ac:dyDescent="0.25">
      <c r="A224" s="212" t="s">
        <v>300</v>
      </c>
      <c r="B224" s="278" t="s">
        <v>277</v>
      </c>
      <c r="C224" s="191"/>
      <c r="D224" s="191"/>
      <c r="E224" s="187"/>
      <c r="F224" s="187"/>
      <c r="G224" s="120">
        <v>1</v>
      </c>
      <c r="H224" s="200">
        <f>H225+H227</f>
        <v>103071.54</v>
      </c>
      <c r="I224" s="200">
        <f>I225+I227</f>
        <v>103071.54</v>
      </c>
      <c r="J224" s="194">
        <f>I224/H224</f>
        <v>1</v>
      </c>
      <c r="K224" s="201">
        <f>G224/J224</f>
        <v>1</v>
      </c>
      <c r="L224" s="191">
        <v>100</v>
      </c>
    </row>
    <row r="225" spans="1:12" ht="123" customHeight="1" x14ac:dyDescent="0.25">
      <c r="A225" s="212" t="s">
        <v>301</v>
      </c>
      <c r="B225" s="164" t="s">
        <v>278</v>
      </c>
      <c r="C225" s="191" t="s">
        <v>334</v>
      </c>
      <c r="D225" s="191" t="s">
        <v>133</v>
      </c>
      <c r="E225" s="187">
        <v>1</v>
      </c>
      <c r="F225" s="187">
        <v>1</v>
      </c>
      <c r="G225" s="120">
        <v>1</v>
      </c>
      <c r="H225" s="196">
        <v>103071.54</v>
      </c>
      <c r="I225" s="196">
        <v>103071.54</v>
      </c>
      <c r="J225" s="194">
        <f t="shared" ref="J225" si="5">I225/H225</f>
        <v>1</v>
      </c>
      <c r="K225" s="201">
        <f t="shared" ref="K225" si="6">G225/J225</f>
        <v>1</v>
      </c>
      <c r="L225" s="191" t="s">
        <v>111</v>
      </c>
    </row>
    <row r="226" spans="1:12" s="126" customFormat="1" ht="99" customHeight="1" thickBot="1" x14ac:dyDescent="0.3">
      <c r="A226" s="139"/>
      <c r="B226" s="140" t="s">
        <v>128</v>
      </c>
      <c r="C226" s="123"/>
      <c r="D226" s="123"/>
      <c r="E226" s="123"/>
      <c r="F226" s="123"/>
      <c r="G226" s="123"/>
      <c r="H226" s="124">
        <f>H221+H214+H181+H225</f>
        <v>84938458.310000002</v>
      </c>
      <c r="I226" s="124">
        <f>I221+I214+I181+I225</f>
        <v>84323293.840000004</v>
      </c>
      <c r="J226" s="123"/>
      <c r="K226" s="123"/>
      <c r="L226" s="125">
        <f>(L181+L214+L221+L224)/4</f>
        <v>100.46120204846476</v>
      </c>
    </row>
    <row r="227" spans="1:12" ht="109.9" customHeight="1" x14ac:dyDescent="0.25">
      <c r="A227" s="356"/>
      <c r="B227" s="351" t="s">
        <v>136</v>
      </c>
      <c r="C227" s="20"/>
      <c r="D227" s="20"/>
      <c r="E227" s="20"/>
      <c r="F227" s="20"/>
      <c r="G227" s="20"/>
      <c r="H227" s="20"/>
      <c r="I227" s="20"/>
      <c r="J227" s="20"/>
      <c r="K227" s="20"/>
      <c r="L227" s="20"/>
    </row>
    <row r="228" spans="1:12" ht="4.9000000000000004" customHeight="1" thickBot="1" x14ac:dyDescent="0.3">
      <c r="A228" s="357"/>
      <c r="B228" s="352"/>
      <c r="C228" s="20"/>
      <c r="D228" s="20"/>
      <c r="E228" s="20"/>
      <c r="F228" s="20"/>
      <c r="G228" s="20"/>
      <c r="H228" s="20"/>
      <c r="I228" s="20"/>
      <c r="J228" s="20"/>
      <c r="K228" s="20"/>
      <c r="L228" s="20"/>
    </row>
    <row r="229" spans="1:12" ht="72.599999999999994" hidden="1" customHeight="1" thickBot="1" x14ac:dyDescent="0.3">
      <c r="A229" s="358"/>
      <c r="B229" s="32"/>
      <c r="C229" s="20"/>
      <c r="D229" s="20"/>
      <c r="E229" s="20"/>
      <c r="F229" s="20"/>
      <c r="G229" s="20"/>
      <c r="H229" s="20"/>
      <c r="I229" s="20"/>
      <c r="J229" s="20"/>
      <c r="K229" s="20"/>
      <c r="L229" s="20"/>
    </row>
    <row r="230" spans="1:12" ht="111.75" customHeight="1" thickBot="1" x14ac:dyDescent="0.3">
      <c r="A230" s="44"/>
      <c r="B230" s="45" t="s">
        <v>137</v>
      </c>
      <c r="C230" s="20"/>
      <c r="D230" s="20"/>
      <c r="E230" s="20"/>
      <c r="F230" s="20"/>
      <c r="G230" s="20"/>
      <c r="H230" s="20"/>
      <c r="I230" s="20"/>
      <c r="J230" s="20"/>
      <c r="K230" s="20"/>
      <c r="L230" s="20"/>
    </row>
    <row r="231" spans="1:12" ht="72.599999999999994" customHeight="1" x14ac:dyDescent="0.25">
      <c r="A231" s="353" t="s">
        <v>302</v>
      </c>
      <c r="B231" s="521" t="s">
        <v>138</v>
      </c>
      <c r="C231" s="320"/>
      <c r="D231" s="320"/>
      <c r="E231" s="317"/>
      <c r="F231" s="333"/>
      <c r="G231" s="327">
        <f>G234+G237</f>
        <v>2.0099999999999998</v>
      </c>
      <c r="H231" s="530">
        <f>H234+H237</f>
        <v>189507</v>
      </c>
      <c r="I231" s="530">
        <f>I234+I237</f>
        <v>189507</v>
      </c>
      <c r="J231" s="317">
        <v>1</v>
      </c>
      <c r="K231" s="327">
        <f>G231/J231</f>
        <v>2.0099999999999998</v>
      </c>
      <c r="L231" s="408">
        <f>K231/2*100</f>
        <v>100.49999999999999</v>
      </c>
    </row>
    <row r="232" spans="1:12" ht="80.25" customHeight="1" thickBot="1" x14ac:dyDescent="0.3">
      <c r="A232" s="354"/>
      <c r="B232" s="522"/>
      <c r="C232" s="318"/>
      <c r="D232" s="318"/>
      <c r="E232" s="318"/>
      <c r="F232" s="334"/>
      <c r="G232" s="318"/>
      <c r="H232" s="531"/>
      <c r="I232" s="531"/>
      <c r="J232" s="318"/>
      <c r="K232" s="328"/>
      <c r="L232" s="328"/>
    </row>
    <row r="233" spans="1:12" ht="72" hidden="1" customHeight="1" thickBot="1" x14ac:dyDescent="0.3">
      <c r="A233" s="355"/>
      <c r="B233" s="523"/>
      <c r="C233" s="319"/>
      <c r="D233" s="319"/>
      <c r="E233" s="319"/>
      <c r="F233" s="335"/>
      <c r="G233" s="319"/>
      <c r="H233" s="532"/>
      <c r="I233" s="532"/>
      <c r="J233" s="319"/>
      <c r="K233" s="329"/>
      <c r="L233" s="329"/>
    </row>
    <row r="234" spans="1:12" ht="72.599999999999994" customHeight="1" x14ac:dyDescent="0.25">
      <c r="A234" s="359" t="s">
        <v>303</v>
      </c>
      <c r="B234" s="348" t="s">
        <v>140</v>
      </c>
      <c r="C234" s="320" t="s">
        <v>335</v>
      </c>
      <c r="D234" s="320" t="s">
        <v>130</v>
      </c>
      <c r="E234" s="317">
        <v>120</v>
      </c>
      <c r="F234" s="317">
        <v>120</v>
      </c>
      <c r="G234" s="327">
        <v>1</v>
      </c>
      <c r="H234" s="330">
        <v>29950</v>
      </c>
      <c r="I234" s="330">
        <v>29950</v>
      </c>
      <c r="J234" s="317">
        <f>I234/H234</f>
        <v>1</v>
      </c>
      <c r="K234" s="327">
        <f>G234/J234</f>
        <v>1</v>
      </c>
      <c r="L234" s="320" t="s">
        <v>111</v>
      </c>
    </row>
    <row r="235" spans="1:12" ht="46.5" customHeight="1" thickBot="1" x14ac:dyDescent="0.3">
      <c r="A235" s="357"/>
      <c r="B235" s="349"/>
      <c r="C235" s="318"/>
      <c r="D235" s="318"/>
      <c r="E235" s="318"/>
      <c r="F235" s="318"/>
      <c r="G235" s="328"/>
      <c r="H235" s="331"/>
      <c r="I235" s="331"/>
      <c r="J235" s="318"/>
      <c r="K235" s="328"/>
      <c r="L235" s="318"/>
    </row>
    <row r="236" spans="1:12" ht="72" hidden="1" customHeight="1" thickBot="1" x14ac:dyDescent="0.3">
      <c r="A236" s="358"/>
      <c r="B236" s="350"/>
      <c r="C236" s="319"/>
      <c r="D236" s="319"/>
      <c r="E236" s="319"/>
      <c r="F236" s="319"/>
      <c r="G236" s="329"/>
      <c r="H236" s="332"/>
      <c r="I236" s="332"/>
      <c r="J236" s="319"/>
      <c r="K236" s="329"/>
      <c r="L236" s="319"/>
    </row>
    <row r="237" spans="1:12" ht="72.599999999999994" customHeight="1" x14ac:dyDescent="0.25">
      <c r="A237" s="359" t="s">
        <v>396</v>
      </c>
      <c r="B237" s="348" t="s">
        <v>141</v>
      </c>
      <c r="C237" s="320" t="s">
        <v>12</v>
      </c>
      <c r="D237" s="320" t="s">
        <v>45</v>
      </c>
      <c r="E237" s="317">
        <v>43.5</v>
      </c>
      <c r="F237" s="317">
        <v>44</v>
      </c>
      <c r="G237" s="327">
        <v>1.01</v>
      </c>
      <c r="H237" s="497">
        <v>159557</v>
      </c>
      <c r="I237" s="497">
        <v>159557</v>
      </c>
      <c r="J237" s="327">
        <f>I237/H237</f>
        <v>1</v>
      </c>
      <c r="K237" s="327">
        <f>G237/J237</f>
        <v>1.01</v>
      </c>
      <c r="L237" s="320" t="s">
        <v>111</v>
      </c>
    </row>
    <row r="238" spans="1:12" ht="72.599999999999994" customHeight="1" x14ac:dyDescent="0.25">
      <c r="A238" s="357"/>
      <c r="B238" s="349"/>
      <c r="C238" s="318"/>
      <c r="D238" s="318"/>
      <c r="E238" s="318"/>
      <c r="F238" s="318"/>
      <c r="G238" s="328"/>
      <c r="H238" s="498"/>
      <c r="I238" s="498"/>
      <c r="J238" s="328"/>
      <c r="K238" s="328"/>
      <c r="L238" s="318"/>
    </row>
    <row r="239" spans="1:12" ht="52.5" customHeight="1" thickBot="1" x14ac:dyDescent="0.3">
      <c r="A239" s="358"/>
      <c r="B239" s="350"/>
      <c r="C239" s="319"/>
      <c r="D239" s="319"/>
      <c r="E239" s="319"/>
      <c r="F239" s="319"/>
      <c r="G239" s="329"/>
      <c r="H239" s="499"/>
      <c r="I239" s="499"/>
      <c r="J239" s="329"/>
      <c r="K239" s="329"/>
      <c r="L239" s="319"/>
    </row>
    <row r="240" spans="1:12" ht="72.599999999999994" customHeight="1" thickBot="1" x14ac:dyDescent="0.3">
      <c r="A240" s="44"/>
      <c r="B240" s="51" t="s">
        <v>144</v>
      </c>
      <c r="C240" s="162"/>
      <c r="D240" s="20"/>
      <c r="E240" s="20"/>
      <c r="F240" s="82"/>
      <c r="G240" s="20"/>
      <c r="H240" s="20"/>
      <c r="I240" s="20"/>
      <c r="J240" s="20"/>
      <c r="K240" s="20"/>
      <c r="L240" s="42" t="s">
        <v>111</v>
      </c>
    </row>
    <row r="241" spans="1:12" ht="72.599999999999994" customHeight="1" thickBot="1" x14ac:dyDescent="0.3">
      <c r="A241" s="224" t="s">
        <v>397</v>
      </c>
      <c r="B241" s="279" t="s">
        <v>142</v>
      </c>
      <c r="C241" s="20"/>
      <c r="D241" s="20"/>
      <c r="E241" s="20"/>
      <c r="F241" s="82"/>
      <c r="G241" s="60">
        <v>1</v>
      </c>
      <c r="H241" s="128">
        <f>H242</f>
        <v>16688</v>
      </c>
      <c r="I241" s="158">
        <f>I242</f>
        <v>16688</v>
      </c>
      <c r="J241" s="20">
        <v>1</v>
      </c>
      <c r="K241" s="83">
        <f>G241/J241</f>
        <v>1</v>
      </c>
      <c r="L241" s="83">
        <f>K241/1*100</f>
        <v>100</v>
      </c>
    </row>
    <row r="242" spans="1:12" ht="72.599999999999994" customHeight="1" x14ac:dyDescent="0.25">
      <c r="A242" s="359" t="s">
        <v>398</v>
      </c>
      <c r="B242" s="348" t="s">
        <v>143</v>
      </c>
      <c r="C242" s="320" t="s">
        <v>216</v>
      </c>
      <c r="D242" s="320" t="s">
        <v>133</v>
      </c>
      <c r="E242" s="317">
        <v>4</v>
      </c>
      <c r="F242" s="317">
        <v>4</v>
      </c>
      <c r="G242" s="317">
        <v>1</v>
      </c>
      <c r="H242" s="330">
        <v>16688</v>
      </c>
      <c r="I242" s="330">
        <v>16688</v>
      </c>
      <c r="J242" s="317">
        <f>I242/H242</f>
        <v>1</v>
      </c>
      <c r="K242" s="317">
        <f>G242/J242</f>
        <v>1</v>
      </c>
      <c r="L242" s="320" t="s">
        <v>111</v>
      </c>
    </row>
    <row r="243" spans="1:12" ht="4.5" customHeight="1" x14ac:dyDescent="0.25">
      <c r="A243" s="357"/>
      <c r="B243" s="349"/>
      <c r="C243" s="318"/>
      <c r="D243" s="318"/>
      <c r="E243" s="318"/>
      <c r="F243" s="318"/>
      <c r="G243" s="318"/>
      <c r="H243" s="331"/>
      <c r="I243" s="331"/>
      <c r="J243" s="318"/>
      <c r="K243" s="318"/>
      <c r="L243" s="318"/>
    </row>
    <row r="244" spans="1:12" ht="72" hidden="1" customHeight="1" thickBot="1" x14ac:dyDescent="0.3">
      <c r="A244" s="357"/>
      <c r="B244" s="349"/>
      <c r="C244" s="318"/>
      <c r="D244" s="318"/>
      <c r="E244" s="318"/>
      <c r="F244" s="318"/>
      <c r="G244" s="318"/>
      <c r="H244" s="331"/>
      <c r="I244" s="331"/>
      <c r="J244" s="318"/>
      <c r="K244" s="318"/>
      <c r="L244" s="318"/>
    </row>
    <row r="245" spans="1:12" ht="58.5" customHeight="1" x14ac:dyDescent="0.25">
      <c r="A245" s="17"/>
      <c r="B245" s="21" t="s">
        <v>145</v>
      </c>
      <c r="C245" s="87"/>
      <c r="D245" s="87"/>
      <c r="E245" s="87"/>
      <c r="F245" s="87"/>
      <c r="G245" s="87"/>
      <c r="H245" s="87"/>
      <c r="I245" s="87"/>
      <c r="J245" s="87"/>
      <c r="K245" s="87"/>
      <c r="L245" s="88" t="s">
        <v>111</v>
      </c>
    </row>
    <row r="246" spans="1:12" ht="72.599999999999994" customHeight="1" x14ac:dyDescent="0.25">
      <c r="A246" s="211" t="s">
        <v>399</v>
      </c>
      <c r="B246" s="276" t="s">
        <v>280</v>
      </c>
      <c r="C246" s="20"/>
      <c r="D246" s="20"/>
      <c r="E246" s="20"/>
      <c r="F246" s="82"/>
      <c r="G246" s="60">
        <v>1</v>
      </c>
      <c r="H246" s="128">
        <f>H247+H250</f>
        <v>0</v>
      </c>
      <c r="I246" s="236">
        <f>I247+I250</f>
        <v>0</v>
      </c>
      <c r="J246" s="86"/>
      <c r="K246" s="49"/>
      <c r="L246" s="49">
        <v>100</v>
      </c>
    </row>
    <row r="247" spans="1:12" ht="72.599999999999994" customHeight="1" x14ac:dyDescent="0.25">
      <c r="A247" s="336" t="s">
        <v>400</v>
      </c>
      <c r="B247" s="344" t="s">
        <v>146</v>
      </c>
      <c r="C247" s="320" t="s">
        <v>13</v>
      </c>
      <c r="D247" s="320" t="s">
        <v>45</v>
      </c>
      <c r="E247" s="317">
        <v>21.5</v>
      </c>
      <c r="F247" s="317">
        <v>21</v>
      </c>
      <c r="G247" s="327">
        <v>1</v>
      </c>
      <c r="H247" s="330">
        <v>0</v>
      </c>
      <c r="I247" s="330">
        <v>0</v>
      </c>
      <c r="J247" s="85"/>
      <c r="K247" s="327"/>
      <c r="L247" s="320" t="s">
        <v>111</v>
      </c>
    </row>
    <row r="248" spans="1:12" ht="72.599999999999994" customHeight="1" x14ac:dyDescent="0.25">
      <c r="A248" s="337"/>
      <c r="B248" s="325"/>
      <c r="C248" s="318"/>
      <c r="D248" s="318"/>
      <c r="E248" s="318"/>
      <c r="F248" s="318"/>
      <c r="G248" s="328"/>
      <c r="H248" s="331"/>
      <c r="I248" s="331"/>
      <c r="J248" s="24"/>
      <c r="K248" s="328"/>
      <c r="L248" s="318"/>
    </row>
    <row r="249" spans="1:12" ht="87.75" customHeight="1" x14ac:dyDescent="0.25">
      <c r="A249" s="338"/>
      <c r="B249" s="326"/>
      <c r="C249" s="319"/>
      <c r="D249" s="319"/>
      <c r="E249" s="319"/>
      <c r="F249" s="319"/>
      <c r="G249" s="329"/>
      <c r="H249" s="332"/>
      <c r="I249" s="332"/>
      <c r="J249" s="25"/>
      <c r="K249" s="329"/>
      <c r="L249" s="319"/>
    </row>
    <row r="250" spans="1:12" ht="72" customHeight="1" x14ac:dyDescent="0.25">
      <c r="A250" s="213" t="s">
        <v>401</v>
      </c>
      <c r="B250" s="185" t="s">
        <v>279</v>
      </c>
      <c r="C250" s="154" t="s">
        <v>217</v>
      </c>
      <c r="D250" s="231" t="s">
        <v>54</v>
      </c>
      <c r="E250" s="230"/>
      <c r="F250" s="230"/>
      <c r="G250" s="232"/>
      <c r="H250" s="234"/>
      <c r="I250" s="234"/>
      <c r="J250" s="232"/>
      <c r="K250" s="232"/>
      <c r="L250" s="231" t="s">
        <v>111</v>
      </c>
    </row>
    <row r="251" spans="1:12" ht="105" customHeight="1" x14ac:dyDescent="0.25">
      <c r="A251" s="211" t="s">
        <v>154</v>
      </c>
      <c r="B251" s="276" t="s">
        <v>281</v>
      </c>
      <c r="C251" s="187"/>
      <c r="D251" s="187"/>
      <c r="E251" s="187"/>
      <c r="F251" s="187"/>
      <c r="G251" s="194">
        <f>G252+G256+G259+G260+G261+G261</f>
        <v>6.3411322854360828</v>
      </c>
      <c r="H251" s="200">
        <f>H252+H256+H259+H260+H261+H255</f>
        <v>3611762.0900000003</v>
      </c>
      <c r="I251" s="236">
        <f>I252+I256+I259+I260+I261+I255</f>
        <v>3609257.0700000003</v>
      </c>
      <c r="J251" s="194">
        <f>I251/H251</f>
        <v>0.99930642718496443</v>
      </c>
      <c r="K251" s="194">
        <f>G251*J251</f>
        <v>6.3367342484663602</v>
      </c>
      <c r="L251" s="194">
        <f>K251/6*100</f>
        <v>105.61223747443933</v>
      </c>
    </row>
    <row r="252" spans="1:12" ht="72.599999999999994" customHeight="1" x14ac:dyDescent="0.25">
      <c r="A252" s="336" t="s">
        <v>304</v>
      </c>
      <c r="B252" s="324" t="s">
        <v>282</v>
      </c>
      <c r="C252" s="320" t="s">
        <v>444</v>
      </c>
      <c r="D252" s="320" t="s">
        <v>45</v>
      </c>
      <c r="E252" s="317">
        <v>78</v>
      </c>
      <c r="F252" s="317">
        <v>78</v>
      </c>
      <c r="G252" s="327">
        <v>1</v>
      </c>
      <c r="H252" s="330">
        <v>176326.02</v>
      </c>
      <c r="I252" s="330">
        <v>176320</v>
      </c>
      <c r="J252" s="193"/>
      <c r="K252" s="327"/>
      <c r="L252" s="320" t="s">
        <v>111</v>
      </c>
    </row>
    <row r="253" spans="1:12" ht="72.599999999999994" customHeight="1" x14ac:dyDescent="0.25">
      <c r="A253" s="337"/>
      <c r="B253" s="325"/>
      <c r="C253" s="318"/>
      <c r="D253" s="318"/>
      <c r="E253" s="318"/>
      <c r="F253" s="318"/>
      <c r="G253" s="328"/>
      <c r="H253" s="331"/>
      <c r="I253" s="331"/>
      <c r="J253" s="24"/>
      <c r="K253" s="328"/>
      <c r="L253" s="318"/>
    </row>
    <row r="254" spans="1:12" ht="87.75" customHeight="1" x14ac:dyDescent="0.25">
      <c r="A254" s="338"/>
      <c r="B254" s="326"/>
      <c r="C254" s="319"/>
      <c r="D254" s="319"/>
      <c r="E254" s="319"/>
      <c r="F254" s="319"/>
      <c r="G254" s="329"/>
      <c r="H254" s="332"/>
      <c r="I254" s="332"/>
      <c r="J254" s="25"/>
      <c r="K254" s="329"/>
      <c r="L254" s="319"/>
    </row>
    <row r="255" spans="1:12" ht="132" customHeight="1" x14ac:dyDescent="0.25">
      <c r="A255" s="294" t="s">
        <v>424</v>
      </c>
      <c r="B255" s="291" t="s">
        <v>425</v>
      </c>
      <c r="C255" s="313" t="s">
        <v>445</v>
      </c>
      <c r="D255" s="313" t="s">
        <v>133</v>
      </c>
      <c r="E255" s="283">
        <v>1</v>
      </c>
      <c r="F255" s="283">
        <v>1</v>
      </c>
      <c r="G255" s="288">
        <v>1</v>
      </c>
      <c r="H255" s="280">
        <v>202020.2</v>
      </c>
      <c r="I255" s="280">
        <v>202020.2</v>
      </c>
      <c r="J255" s="24"/>
      <c r="K255" s="288"/>
      <c r="L255" s="292" t="s">
        <v>111</v>
      </c>
    </row>
    <row r="256" spans="1:12" ht="132" customHeight="1" x14ac:dyDescent="0.25">
      <c r="A256" s="336" t="s">
        <v>402</v>
      </c>
      <c r="B256" s="324" t="s">
        <v>283</v>
      </c>
      <c r="C256" s="320" t="s">
        <v>14</v>
      </c>
      <c r="D256" s="320" t="s">
        <v>54</v>
      </c>
      <c r="E256" s="317">
        <v>65</v>
      </c>
      <c r="F256" s="317">
        <v>78</v>
      </c>
      <c r="G256" s="327">
        <v>1.2</v>
      </c>
      <c r="H256" s="327">
        <v>14915</v>
      </c>
      <c r="I256" s="327">
        <v>14915</v>
      </c>
      <c r="J256" s="317"/>
      <c r="K256" s="317"/>
      <c r="L256" s="320" t="s">
        <v>111</v>
      </c>
    </row>
    <row r="257" spans="1:12" ht="72" hidden="1" customHeight="1" x14ac:dyDescent="0.25">
      <c r="A257" s="337"/>
      <c r="B257" s="325"/>
      <c r="C257" s="318"/>
      <c r="D257" s="318"/>
      <c r="E257" s="318"/>
      <c r="F257" s="318"/>
      <c r="G257" s="328"/>
      <c r="H257" s="328"/>
      <c r="I257" s="328"/>
      <c r="J257" s="318"/>
      <c r="K257" s="318"/>
      <c r="L257" s="318"/>
    </row>
    <row r="258" spans="1:12" ht="8.25" hidden="1" customHeight="1" x14ac:dyDescent="0.25">
      <c r="A258" s="338"/>
      <c r="B258" s="326"/>
      <c r="C258" s="319"/>
      <c r="D258" s="319"/>
      <c r="E258" s="319"/>
      <c r="F258" s="319"/>
      <c r="G258" s="329"/>
      <c r="H258" s="329"/>
      <c r="I258" s="329"/>
      <c r="J258" s="319"/>
      <c r="K258" s="319"/>
      <c r="L258" s="319"/>
    </row>
    <row r="259" spans="1:12" ht="144.75" customHeight="1" x14ac:dyDescent="0.25">
      <c r="A259" s="213" t="s">
        <v>403</v>
      </c>
      <c r="B259" s="189" t="s">
        <v>284</v>
      </c>
      <c r="C259" s="197" t="s">
        <v>336</v>
      </c>
      <c r="D259" s="231" t="s">
        <v>10</v>
      </c>
      <c r="E259" s="230">
        <v>11.06</v>
      </c>
      <c r="F259" s="230">
        <v>11.6</v>
      </c>
      <c r="G259" s="232">
        <f>F259/E259</f>
        <v>1.0488245931283906</v>
      </c>
      <c r="H259" s="234">
        <v>14850</v>
      </c>
      <c r="I259" s="234">
        <v>14850</v>
      </c>
      <c r="J259" s="232"/>
      <c r="K259" s="232"/>
      <c r="L259" s="231" t="s">
        <v>111</v>
      </c>
    </row>
    <row r="260" spans="1:12" ht="128.25" customHeight="1" x14ac:dyDescent="0.25">
      <c r="A260" s="227" t="s">
        <v>405</v>
      </c>
      <c r="B260" s="242" t="s">
        <v>285</v>
      </c>
      <c r="C260" s="191" t="s">
        <v>337</v>
      </c>
      <c r="D260" s="191" t="s">
        <v>130</v>
      </c>
      <c r="E260" s="187">
        <v>65</v>
      </c>
      <c r="F260" s="187">
        <v>71</v>
      </c>
      <c r="G260" s="266">
        <f>F260/E260</f>
        <v>1.0923076923076922</v>
      </c>
      <c r="H260" s="196">
        <v>5000</v>
      </c>
      <c r="I260" s="196">
        <v>5000</v>
      </c>
      <c r="J260" s="194"/>
      <c r="K260" s="201"/>
      <c r="L260" s="191" t="s">
        <v>111</v>
      </c>
    </row>
    <row r="261" spans="1:12" ht="57" customHeight="1" x14ac:dyDescent="0.25">
      <c r="A261" s="190" t="s">
        <v>404</v>
      </c>
      <c r="B261" s="164" t="s">
        <v>286</v>
      </c>
      <c r="C261" s="191" t="s">
        <v>217</v>
      </c>
      <c r="D261" s="191" t="s">
        <v>130</v>
      </c>
      <c r="E261" s="187">
        <v>2000</v>
      </c>
      <c r="F261" s="187">
        <v>2000</v>
      </c>
      <c r="G261" s="120">
        <v>1</v>
      </c>
      <c r="H261" s="196">
        <v>3198650.87</v>
      </c>
      <c r="I261" s="196">
        <v>3196151.87</v>
      </c>
      <c r="J261" s="194"/>
      <c r="K261" s="201"/>
      <c r="L261" s="191" t="s">
        <v>111</v>
      </c>
    </row>
    <row r="262" spans="1:12" s="126" customFormat="1" ht="72.599999999999994" customHeight="1" x14ac:dyDescent="0.25">
      <c r="A262" s="121"/>
      <c r="B262" s="122" t="s">
        <v>147</v>
      </c>
      <c r="C262" s="138"/>
      <c r="D262" s="138"/>
      <c r="E262" s="123"/>
      <c r="F262" s="123"/>
      <c r="G262" s="123"/>
      <c r="H262" s="124">
        <f>H246+H241+H231+H251</f>
        <v>3817957.0900000003</v>
      </c>
      <c r="I262" s="124">
        <f>I246+I241+I231+I251</f>
        <v>3815452.0700000003</v>
      </c>
      <c r="J262" s="123"/>
      <c r="K262" s="123"/>
      <c r="L262" s="125">
        <f>(L231+L241+L246+L251)/4</f>
        <v>101.52805936860983</v>
      </c>
    </row>
    <row r="263" spans="1:12" ht="111.75" customHeight="1" x14ac:dyDescent="0.25">
      <c r="A263" s="17"/>
      <c r="B263" s="21" t="s">
        <v>148</v>
      </c>
      <c r="C263" s="20"/>
      <c r="D263" s="20"/>
      <c r="E263" s="20"/>
      <c r="F263" s="20"/>
      <c r="G263" s="20"/>
      <c r="H263" s="20"/>
      <c r="I263" s="20"/>
      <c r="J263" s="20"/>
      <c r="K263" s="20"/>
      <c r="L263" s="20"/>
    </row>
    <row r="264" spans="1:12" ht="72.599999999999994" customHeight="1" x14ac:dyDescent="0.25">
      <c r="A264" s="17"/>
      <c r="B264" s="21" t="s">
        <v>149</v>
      </c>
      <c r="C264" s="20"/>
      <c r="D264" s="20"/>
      <c r="E264" s="20"/>
      <c r="F264" s="20"/>
      <c r="G264" s="20"/>
      <c r="H264" s="20"/>
      <c r="I264" s="20"/>
      <c r="J264" s="20"/>
      <c r="K264" s="20"/>
      <c r="L264" s="20"/>
    </row>
    <row r="265" spans="1:12" ht="55.5" customHeight="1" x14ac:dyDescent="0.25">
      <c r="A265" s="211" t="s">
        <v>305</v>
      </c>
      <c r="B265" s="276" t="s">
        <v>150</v>
      </c>
      <c r="C265" s="20"/>
      <c r="D265" s="20"/>
      <c r="E265" s="20"/>
      <c r="F265" s="20"/>
      <c r="G265" s="60">
        <f>G266+G269+G272</f>
        <v>3.05</v>
      </c>
      <c r="H265" s="129">
        <f>H266+H269+H272</f>
        <v>2398769.25</v>
      </c>
      <c r="I265" s="129">
        <f>I266+I269+I272</f>
        <v>2398714.25</v>
      </c>
      <c r="J265" s="49">
        <f>I265/H265</f>
        <v>0.99997707157535054</v>
      </c>
      <c r="K265" s="49">
        <f>G265/J265</f>
        <v>3.0500699332986412</v>
      </c>
      <c r="L265" s="49">
        <f>K265/3*100</f>
        <v>101.66899777662137</v>
      </c>
    </row>
    <row r="266" spans="1:12" ht="72.599999999999994" customHeight="1" x14ac:dyDescent="0.25">
      <c r="A266" s="336" t="s">
        <v>306</v>
      </c>
      <c r="B266" s="344" t="s">
        <v>151</v>
      </c>
      <c r="C266" s="317" t="s">
        <v>169</v>
      </c>
      <c r="D266" s="317" t="s">
        <v>170</v>
      </c>
      <c r="E266" s="317">
        <v>15</v>
      </c>
      <c r="F266" s="317">
        <v>15</v>
      </c>
      <c r="G266" s="327">
        <f>F266/E266</f>
        <v>1</v>
      </c>
      <c r="H266" s="341">
        <v>472842.64</v>
      </c>
      <c r="I266" s="345">
        <v>472787.64</v>
      </c>
      <c r="J266" s="327"/>
      <c r="K266" s="327"/>
      <c r="L266" s="320" t="s">
        <v>111</v>
      </c>
    </row>
    <row r="267" spans="1:12" ht="33" customHeight="1" x14ac:dyDescent="0.25">
      <c r="A267" s="337"/>
      <c r="B267" s="325"/>
      <c r="C267" s="318"/>
      <c r="D267" s="318"/>
      <c r="E267" s="318"/>
      <c r="F267" s="318"/>
      <c r="G267" s="328"/>
      <c r="H267" s="342"/>
      <c r="I267" s="346"/>
      <c r="J267" s="328"/>
      <c r="K267" s="328"/>
      <c r="L267" s="318"/>
    </row>
    <row r="268" spans="1:12" ht="72" hidden="1" customHeight="1" x14ac:dyDescent="0.25">
      <c r="A268" s="338"/>
      <c r="B268" s="326"/>
      <c r="C268" s="319"/>
      <c r="D268" s="319"/>
      <c r="E268" s="319"/>
      <c r="F268" s="319"/>
      <c r="G268" s="329"/>
      <c r="H268" s="343"/>
      <c r="I268" s="347"/>
      <c r="J268" s="329"/>
      <c r="K268" s="329"/>
      <c r="L268" s="319"/>
    </row>
    <row r="269" spans="1:12" ht="72.599999999999994" customHeight="1" x14ac:dyDescent="0.25">
      <c r="A269" s="336" t="s">
        <v>406</v>
      </c>
      <c r="B269" s="344" t="s">
        <v>152</v>
      </c>
      <c r="C269" s="317" t="s">
        <v>139</v>
      </c>
      <c r="D269" s="317" t="s">
        <v>130</v>
      </c>
      <c r="E269" s="317">
        <v>3</v>
      </c>
      <c r="F269" s="317">
        <v>3</v>
      </c>
      <c r="G269" s="327">
        <f>F269/E269</f>
        <v>1</v>
      </c>
      <c r="H269" s="330">
        <v>333268.75</v>
      </c>
      <c r="I269" s="330">
        <v>333268.75</v>
      </c>
      <c r="J269" s="327"/>
      <c r="K269" s="327"/>
      <c r="L269" s="320" t="s">
        <v>111</v>
      </c>
    </row>
    <row r="270" spans="1:12" ht="48" customHeight="1" x14ac:dyDescent="0.25">
      <c r="A270" s="337"/>
      <c r="B270" s="325"/>
      <c r="C270" s="318"/>
      <c r="D270" s="318"/>
      <c r="E270" s="318"/>
      <c r="F270" s="318"/>
      <c r="G270" s="328"/>
      <c r="H270" s="331"/>
      <c r="I270" s="331"/>
      <c r="J270" s="328"/>
      <c r="K270" s="328"/>
      <c r="L270" s="318"/>
    </row>
    <row r="271" spans="1:12" ht="72" hidden="1" customHeight="1" x14ac:dyDescent="0.25">
      <c r="A271" s="338"/>
      <c r="B271" s="326"/>
      <c r="C271" s="319"/>
      <c r="D271" s="319"/>
      <c r="E271" s="319"/>
      <c r="F271" s="319"/>
      <c r="G271" s="329"/>
      <c r="H271" s="332"/>
      <c r="I271" s="332"/>
      <c r="J271" s="329"/>
      <c r="K271" s="329"/>
      <c r="L271" s="319"/>
    </row>
    <row r="272" spans="1:12" ht="135.75" customHeight="1" x14ac:dyDescent="0.25">
      <c r="A272" s="46" t="s">
        <v>407</v>
      </c>
      <c r="B272" s="102" t="s">
        <v>211</v>
      </c>
      <c r="C272" s="150" t="s">
        <v>218</v>
      </c>
      <c r="D272" s="150" t="s">
        <v>130</v>
      </c>
      <c r="E272" s="147">
        <v>20</v>
      </c>
      <c r="F272" s="147">
        <v>21</v>
      </c>
      <c r="G272" s="151">
        <v>1.05</v>
      </c>
      <c r="H272" s="152">
        <v>1592657.86</v>
      </c>
      <c r="I272" s="152">
        <v>1592657.86</v>
      </c>
      <c r="J272" s="151"/>
      <c r="K272" s="151"/>
      <c r="L272" s="147"/>
    </row>
    <row r="273" spans="1:12" ht="72.599999999999994" customHeight="1" x14ac:dyDescent="0.25">
      <c r="A273" s="211" t="s">
        <v>307</v>
      </c>
      <c r="B273" s="276" t="s">
        <v>155</v>
      </c>
      <c r="C273" s="36"/>
      <c r="D273" s="20"/>
      <c r="E273" s="20"/>
      <c r="F273" s="20"/>
      <c r="G273" s="20">
        <v>5.5</v>
      </c>
      <c r="H273" s="128">
        <f>H275+H274</f>
        <v>18012581.620000001</v>
      </c>
      <c r="I273" s="314">
        <f>I275+I274</f>
        <v>1155768.7</v>
      </c>
      <c r="J273" s="20">
        <v>1</v>
      </c>
      <c r="K273" s="49">
        <f t="shared" ref="K273" si="7">G273/J273</f>
        <v>5.5</v>
      </c>
      <c r="L273" s="49">
        <f>K273/2*100</f>
        <v>275</v>
      </c>
    </row>
    <row r="274" spans="1:12" ht="72.599999999999994" customHeight="1" x14ac:dyDescent="0.25">
      <c r="A274" s="46" t="s">
        <v>308</v>
      </c>
      <c r="B274" s="102" t="s">
        <v>426</v>
      </c>
      <c r="C274" s="197" t="s">
        <v>338</v>
      </c>
      <c r="D274" s="197" t="s">
        <v>133</v>
      </c>
      <c r="E274" s="192">
        <v>1</v>
      </c>
      <c r="F274" s="192">
        <v>0</v>
      </c>
      <c r="G274" s="192">
        <v>0</v>
      </c>
      <c r="H274" s="214">
        <v>17967581.620000001</v>
      </c>
      <c r="I274" s="214">
        <v>1110768.7</v>
      </c>
      <c r="J274" s="192"/>
      <c r="K274" s="192"/>
      <c r="L274" s="197" t="s">
        <v>111</v>
      </c>
    </row>
    <row r="275" spans="1:12" ht="72.599999999999994" customHeight="1" x14ac:dyDescent="0.25">
      <c r="A275" s="46" t="s">
        <v>408</v>
      </c>
      <c r="B275" s="102" t="s">
        <v>156</v>
      </c>
      <c r="C275" s="197" t="s">
        <v>339</v>
      </c>
      <c r="D275" s="197" t="s">
        <v>133</v>
      </c>
      <c r="E275" s="192">
        <v>10</v>
      </c>
      <c r="F275" s="192">
        <v>55</v>
      </c>
      <c r="G275" s="192">
        <v>5.5</v>
      </c>
      <c r="H275" s="214">
        <v>45000</v>
      </c>
      <c r="I275" s="214">
        <v>45000</v>
      </c>
      <c r="J275" s="192"/>
      <c r="K275" s="192"/>
      <c r="L275" s="197" t="s">
        <v>111</v>
      </c>
    </row>
    <row r="276" spans="1:12" s="126" customFormat="1" ht="72.599999999999994" customHeight="1" x14ac:dyDescent="0.25">
      <c r="A276" s="160"/>
      <c r="B276" s="161" t="s">
        <v>157</v>
      </c>
      <c r="C276" s="132"/>
      <c r="D276" s="138"/>
      <c r="E276" s="138"/>
      <c r="F276" s="138"/>
      <c r="G276" s="138"/>
      <c r="H276" s="133">
        <f>H265+H273</f>
        <v>20411350.870000001</v>
      </c>
      <c r="I276" s="133">
        <f>I265+I273</f>
        <v>3554482.95</v>
      </c>
      <c r="J276" s="138"/>
      <c r="K276" s="138"/>
      <c r="L276" s="134">
        <f>(L265+L273)/2</f>
        <v>188.33449888831069</v>
      </c>
    </row>
    <row r="277" spans="1:12" ht="72.599999999999994" customHeight="1" x14ac:dyDescent="0.25">
      <c r="A277" s="17"/>
      <c r="B277" s="21" t="s">
        <v>158</v>
      </c>
      <c r="C277" s="20"/>
      <c r="D277" s="20"/>
      <c r="E277" s="20"/>
      <c r="F277" s="20"/>
      <c r="G277" s="20"/>
      <c r="H277" s="42" t="s">
        <v>111</v>
      </c>
      <c r="I277" s="42" t="s">
        <v>111</v>
      </c>
      <c r="J277" s="42" t="s">
        <v>111</v>
      </c>
      <c r="K277" s="42" t="s">
        <v>111</v>
      </c>
      <c r="L277" s="42" t="s">
        <v>111</v>
      </c>
    </row>
    <row r="278" spans="1:12" ht="89.25" customHeight="1" x14ac:dyDescent="0.25">
      <c r="A278" s="17"/>
      <c r="B278" s="265" t="s">
        <v>160</v>
      </c>
      <c r="C278" s="20"/>
      <c r="D278" s="20"/>
      <c r="E278" s="20"/>
      <c r="F278" s="20"/>
      <c r="G278" s="20"/>
      <c r="H278" s="42" t="s">
        <v>111</v>
      </c>
      <c r="I278" s="42" t="s">
        <v>111</v>
      </c>
      <c r="J278" s="42" t="s">
        <v>111</v>
      </c>
      <c r="K278" s="42" t="s">
        <v>111</v>
      </c>
      <c r="L278" s="42" t="s">
        <v>111</v>
      </c>
    </row>
    <row r="279" spans="1:12" ht="89.25" customHeight="1" x14ac:dyDescent="0.25">
      <c r="A279" s="211" t="s">
        <v>159</v>
      </c>
      <c r="B279" s="276" t="s">
        <v>161</v>
      </c>
      <c r="C279" s="20"/>
      <c r="D279" s="20"/>
      <c r="E279" s="20"/>
      <c r="F279" s="20"/>
      <c r="G279" s="20">
        <v>1.1399999999999999</v>
      </c>
      <c r="H279" s="128">
        <f>H280</f>
        <v>24590</v>
      </c>
      <c r="I279" s="128">
        <f>I280</f>
        <v>24590</v>
      </c>
      <c r="J279" s="20"/>
      <c r="K279" s="20"/>
      <c r="L279" s="104">
        <f>K280/1*100</f>
        <v>114.28571428571428</v>
      </c>
    </row>
    <row r="280" spans="1:12" ht="66.75" customHeight="1" x14ac:dyDescent="0.25">
      <c r="A280" s="336" t="s">
        <v>162</v>
      </c>
      <c r="B280" s="324" t="s">
        <v>321</v>
      </c>
      <c r="C280" s="317" t="s">
        <v>9</v>
      </c>
      <c r="D280" s="320" t="s">
        <v>133</v>
      </c>
      <c r="E280" s="317">
        <v>7</v>
      </c>
      <c r="F280" s="317">
        <v>8</v>
      </c>
      <c r="G280" s="330">
        <f>F280/E280</f>
        <v>1.1428571428571428</v>
      </c>
      <c r="H280" s="330">
        <v>24590</v>
      </c>
      <c r="I280" s="330">
        <v>24590</v>
      </c>
      <c r="J280" s="317">
        <f>I280/H280</f>
        <v>1</v>
      </c>
      <c r="K280" s="330">
        <f>G280/J280</f>
        <v>1.1428571428571428</v>
      </c>
      <c r="L280" s="320" t="s">
        <v>220</v>
      </c>
    </row>
    <row r="281" spans="1:12" ht="63.75" hidden="1" customHeight="1" x14ac:dyDescent="0.25">
      <c r="A281" s="337"/>
      <c r="B281" s="325"/>
      <c r="C281" s="318"/>
      <c r="D281" s="318"/>
      <c r="E281" s="318"/>
      <c r="F281" s="318"/>
      <c r="G281" s="331"/>
      <c r="H281" s="331"/>
      <c r="I281" s="331"/>
      <c r="J281" s="318"/>
      <c r="K281" s="331"/>
      <c r="L281" s="318"/>
    </row>
    <row r="282" spans="1:12" ht="72" hidden="1" customHeight="1" x14ac:dyDescent="0.25">
      <c r="A282" s="338"/>
      <c r="B282" s="326"/>
      <c r="C282" s="319"/>
      <c r="D282" s="319"/>
      <c r="E282" s="319"/>
      <c r="F282" s="319"/>
      <c r="G282" s="332"/>
      <c r="H282" s="332"/>
      <c r="I282" s="332"/>
      <c r="J282" s="319"/>
      <c r="K282" s="332"/>
      <c r="L282" s="319"/>
    </row>
    <row r="283" spans="1:12" s="126" customFormat="1" ht="72.599999999999994" customHeight="1" x14ac:dyDescent="0.25">
      <c r="A283" s="121"/>
      <c r="B283" s="122" t="s">
        <v>163</v>
      </c>
      <c r="C283" s="138"/>
      <c r="D283" s="138"/>
      <c r="E283" s="138"/>
      <c r="F283" s="138"/>
      <c r="G283" s="138"/>
      <c r="H283" s="133">
        <f>H279</f>
        <v>24590</v>
      </c>
      <c r="I283" s="133">
        <f>I279</f>
        <v>24590</v>
      </c>
      <c r="J283" s="138"/>
      <c r="K283" s="138"/>
      <c r="L283" s="134">
        <v>116.67</v>
      </c>
    </row>
    <row r="284" spans="1:12" ht="83.25" customHeight="1" x14ac:dyDescent="0.25">
      <c r="A284" s="17"/>
      <c r="B284" s="21" t="s">
        <v>164</v>
      </c>
      <c r="C284" s="20"/>
      <c r="D284" s="42" t="s">
        <v>111</v>
      </c>
      <c r="E284" s="42" t="s">
        <v>111</v>
      </c>
      <c r="F284" s="42" t="s">
        <v>111</v>
      </c>
      <c r="G284" s="42" t="s">
        <v>111</v>
      </c>
      <c r="H284" s="42" t="s">
        <v>111</v>
      </c>
      <c r="I284" s="42" t="s">
        <v>111</v>
      </c>
      <c r="J284" s="42" t="s">
        <v>111</v>
      </c>
      <c r="K284" s="42" t="s">
        <v>111</v>
      </c>
      <c r="L284" s="42" t="s">
        <v>111</v>
      </c>
    </row>
    <row r="285" spans="1:12" ht="72.599999999999994" customHeight="1" x14ac:dyDescent="0.25">
      <c r="A285" s="17"/>
      <c r="B285" s="21" t="s">
        <v>165</v>
      </c>
      <c r="C285" s="20"/>
      <c r="D285" s="42" t="s">
        <v>111</v>
      </c>
      <c r="E285" s="42" t="s">
        <v>111</v>
      </c>
      <c r="F285" s="42" t="s">
        <v>111</v>
      </c>
      <c r="G285" s="42" t="s">
        <v>111</v>
      </c>
      <c r="H285" s="42" t="s">
        <v>111</v>
      </c>
      <c r="I285" s="42" t="s">
        <v>111</v>
      </c>
      <c r="J285" s="42" t="s">
        <v>111</v>
      </c>
      <c r="K285" s="42" t="s">
        <v>111</v>
      </c>
      <c r="L285" s="42" t="s">
        <v>111</v>
      </c>
    </row>
    <row r="286" spans="1:12" ht="79.5" customHeight="1" x14ac:dyDescent="0.25">
      <c r="A286" s="213" t="s">
        <v>309</v>
      </c>
      <c r="B286" s="276" t="s">
        <v>166</v>
      </c>
      <c r="C286" s="20"/>
      <c r="D286" s="20"/>
      <c r="E286" s="20"/>
      <c r="F286" s="20"/>
      <c r="G286" s="20">
        <v>1</v>
      </c>
      <c r="H286" s="215">
        <f>H287</f>
        <v>10000</v>
      </c>
      <c r="I286" s="215">
        <f>I287</f>
        <v>10000</v>
      </c>
      <c r="J286" s="20"/>
      <c r="K286" s="20"/>
      <c r="L286" s="20">
        <v>100</v>
      </c>
    </row>
    <row r="287" spans="1:12" ht="72.599999999999994" customHeight="1" x14ac:dyDescent="0.25">
      <c r="A287" s="336" t="s">
        <v>409</v>
      </c>
      <c r="B287" s="324" t="s">
        <v>287</v>
      </c>
      <c r="C287" s="317" t="s">
        <v>185</v>
      </c>
      <c r="D287" s="317" t="s">
        <v>54</v>
      </c>
      <c r="E287" s="317">
        <v>10</v>
      </c>
      <c r="F287" s="317">
        <v>10</v>
      </c>
      <c r="G287" s="317">
        <f>F287/E287</f>
        <v>1</v>
      </c>
      <c r="H287" s="345">
        <v>10000</v>
      </c>
      <c r="I287" s="345">
        <v>10000</v>
      </c>
      <c r="J287" s="317"/>
      <c r="K287" s="317"/>
      <c r="L287" s="320" t="s">
        <v>111</v>
      </c>
    </row>
    <row r="288" spans="1:12" ht="8.25" customHeight="1" x14ac:dyDescent="0.25">
      <c r="A288" s="337"/>
      <c r="B288" s="325"/>
      <c r="C288" s="318"/>
      <c r="D288" s="318"/>
      <c r="E288" s="318"/>
      <c r="F288" s="318"/>
      <c r="G288" s="318"/>
      <c r="H288" s="346"/>
      <c r="I288" s="346"/>
      <c r="J288" s="318"/>
      <c r="K288" s="318"/>
      <c r="L288" s="318"/>
    </row>
    <row r="289" spans="1:13" ht="72" hidden="1" customHeight="1" x14ac:dyDescent="0.25">
      <c r="A289" s="338"/>
      <c r="B289" s="326"/>
      <c r="C289" s="319"/>
      <c r="D289" s="319"/>
      <c r="E289" s="319"/>
      <c r="F289" s="319"/>
      <c r="G289" s="319"/>
      <c r="H289" s="347"/>
      <c r="I289" s="347"/>
      <c r="J289" s="319"/>
      <c r="K289" s="319"/>
      <c r="L289" s="319"/>
    </row>
    <row r="290" spans="1:13" ht="72.599999999999994" customHeight="1" x14ac:dyDescent="0.25">
      <c r="A290" s="17"/>
      <c r="B290" s="21" t="s">
        <v>174</v>
      </c>
      <c r="C290" s="47"/>
      <c r="D290" s="150" t="s">
        <v>111</v>
      </c>
      <c r="E290" s="150" t="s">
        <v>111</v>
      </c>
      <c r="F290" s="150" t="s">
        <v>111</v>
      </c>
      <c r="G290" s="150" t="s">
        <v>111</v>
      </c>
      <c r="H290" s="150" t="s">
        <v>111</v>
      </c>
      <c r="I290" s="150" t="s">
        <v>111</v>
      </c>
      <c r="J290" s="150" t="s">
        <v>111</v>
      </c>
      <c r="K290" s="150" t="s">
        <v>111</v>
      </c>
      <c r="L290" s="150" t="s">
        <v>111</v>
      </c>
    </row>
    <row r="291" spans="1:13" ht="90" customHeight="1" x14ac:dyDescent="0.25">
      <c r="A291" s="211" t="s">
        <v>310</v>
      </c>
      <c r="B291" s="276" t="s">
        <v>172</v>
      </c>
      <c r="C291" s="20"/>
      <c r="D291" s="20"/>
      <c r="E291" s="20"/>
      <c r="F291" s="20"/>
      <c r="G291" s="20">
        <v>1</v>
      </c>
      <c r="H291" s="128">
        <f>H292</f>
        <v>30000</v>
      </c>
      <c r="I291" s="128">
        <f>I292</f>
        <v>30000</v>
      </c>
      <c r="J291" s="20">
        <v>1</v>
      </c>
      <c r="K291" s="49">
        <f>G291/J291</f>
        <v>1</v>
      </c>
      <c r="L291" s="49">
        <f>K291/1*100</f>
        <v>100</v>
      </c>
    </row>
    <row r="292" spans="1:13" ht="72.599999999999994" customHeight="1" x14ac:dyDescent="0.25">
      <c r="A292" s="339" t="s">
        <v>311</v>
      </c>
      <c r="B292" s="432" t="s">
        <v>173</v>
      </c>
      <c r="C292" s="317" t="s">
        <v>186</v>
      </c>
      <c r="D292" s="317" t="s">
        <v>45</v>
      </c>
      <c r="E292" s="317">
        <v>8</v>
      </c>
      <c r="F292" s="320">
        <v>8</v>
      </c>
      <c r="G292" s="317">
        <v>1</v>
      </c>
      <c r="H292" s="330">
        <v>30000</v>
      </c>
      <c r="I292" s="330">
        <v>30000</v>
      </c>
      <c r="J292" s="317">
        <f>I292/H292</f>
        <v>1</v>
      </c>
      <c r="K292" s="317"/>
      <c r="L292" s="320" t="s">
        <v>111</v>
      </c>
    </row>
    <row r="293" spans="1:13" ht="72.599999999999994" customHeight="1" x14ac:dyDescent="0.25">
      <c r="A293" s="340"/>
      <c r="B293" s="433"/>
      <c r="C293" s="318"/>
      <c r="D293" s="318"/>
      <c r="E293" s="318"/>
      <c r="F293" s="318"/>
      <c r="G293" s="318"/>
      <c r="H293" s="331"/>
      <c r="I293" s="331"/>
      <c r="J293" s="318"/>
      <c r="K293" s="318"/>
      <c r="L293" s="318"/>
    </row>
    <row r="294" spans="1:13" ht="120.75" customHeight="1" x14ac:dyDescent="0.25">
      <c r="A294" s="340"/>
      <c r="B294" s="434"/>
      <c r="C294" s="319"/>
      <c r="D294" s="319"/>
      <c r="E294" s="319"/>
      <c r="F294" s="319"/>
      <c r="G294" s="319"/>
      <c r="H294" s="332"/>
      <c r="I294" s="332"/>
      <c r="J294" s="319"/>
      <c r="K294" s="319"/>
      <c r="L294" s="319"/>
    </row>
    <row r="295" spans="1:13" ht="72.599999999999994" customHeight="1" x14ac:dyDescent="0.25">
      <c r="A295" s="17"/>
      <c r="B295" s="21" t="s">
        <v>175</v>
      </c>
      <c r="C295" s="47"/>
      <c r="D295" s="150" t="s">
        <v>111</v>
      </c>
      <c r="E295" s="150" t="s">
        <v>111</v>
      </c>
      <c r="F295" s="150" t="s">
        <v>111</v>
      </c>
      <c r="G295" s="150" t="s">
        <v>111</v>
      </c>
      <c r="H295" s="150" t="s">
        <v>111</v>
      </c>
      <c r="I295" s="150" t="s">
        <v>111</v>
      </c>
      <c r="J295" s="150" t="s">
        <v>111</v>
      </c>
      <c r="K295" s="150" t="s">
        <v>111</v>
      </c>
      <c r="L295" s="150" t="s">
        <v>111</v>
      </c>
    </row>
    <row r="296" spans="1:13" ht="72.599999999999994" customHeight="1" x14ac:dyDescent="0.25">
      <c r="A296" s="46" t="s">
        <v>167</v>
      </c>
      <c r="B296" s="276" t="s">
        <v>176</v>
      </c>
      <c r="C296" s="20"/>
      <c r="D296" s="20"/>
      <c r="E296" s="20"/>
      <c r="F296" s="20"/>
      <c r="G296" s="20">
        <v>1</v>
      </c>
      <c r="H296" s="92">
        <f>H297</f>
        <v>10000</v>
      </c>
      <c r="I296" s="92">
        <f>I297</f>
        <v>10000</v>
      </c>
      <c r="J296" s="20">
        <v>1</v>
      </c>
      <c r="K296" s="20">
        <v>1</v>
      </c>
      <c r="L296" s="20">
        <v>100</v>
      </c>
    </row>
    <row r="297" spans="1:13" ht="72.599999999999994" customHeight="1" x14ac:dyDescent="0.25">
      <c r="A297" s="525" t="s">
        <v>168</v>
      </c>
      <c r="B297" s="344" t="s">
        <v>55</v>
      </c>
      <c r="C297" s="317" t="s">
        <v>187</v>
      </c>
      <c r="D297" s="317" t="s">
        <v>45</v>
      </c>
      <c r="E297" s="317">
        <v>5</v>
      </c>
      <c r="F297" s="317">
        <v>5</v>
      </c>
      <c r="G297" s="317">
        <v>1</v>
      </c>
      <c r="H297" s="330">
        <v>10000</v>
      </c>
      <c r="I297" s="330">
        <v>10000</v>
      </c>
      <c r="J297" s="317"/>
      <c r="K297" s="317"/>
      <c r="L297" s="320"/>
      <c r="M297" s="31"/>
    </row>
    <row r="298" spans="1:13" ht="72.599999999999994" customHeight="1" x14ac:dyDescent="0.25">
      <c r="A298" s="340"/>
      <c r="B298" s="325"/>
      <c r="C298" s="318"/>
      <c r="D298" s="318"/>
      <c r="E298" s="318"/>
      <c r="F298" s="318"/>
      <c r="G298" s="318"/>
      <c r="H298" s="331"/>
      <c r="I298" s="331"/>
      <c r="J298" s="318"/>
      <c r="K298" s="318"/>
      <c r="L298" s="318"/>
      <c r="M298" s="31"/>
    </row>
    <row r="299" spans="1:13" ht="60" customHeight="1" x14ac:dyDescent="0.25">
      <c r="A299" s="340"/>
      <c r="B299" s="326"/>
      <c r="C299" s="319"/>
      <c r="D299" s="319"/>
      <c r="E299" s="319"/>
      <c r="F299" s="319"/>
      <c r="G299" s="319"/>
      <c r="H299" s="332"/>
      <c r="I299" s="332"/>
      <c r="J299" s="319"/>
      <c r="K299" s="319"/>
      <c r="L299" s="319"/>
      <c r="M299" s="31"/>
    </row>
    <row r="300" spans="1:13" s="126" customFormat="1" ht="72.599999999999994" customHeight="1" x14ac:dyDescent="0.25">
      <c r="A300" s="121"/>
      <c r="B300" s="122" t="s">
        <v>177</v>
      </c>
      <c r="C300" s="136"/>
      <c r="D300" s="123"/>
      <c r="E300" s="123"/>
      <c r="F300" s="123"/>
      <c r="G300" s="123"/>
      <c r="H300" s="124">
        <f>H291+H286+H296</f>
        <v>50000</v>
      </c>
      <c r="I300" s="124">
        <f>I291+I286+I296</f>
        <v>50000</v>
      </c>
      <c r="J300" s="123"/>
      <c r="K300" s="123"/>
      <c r="L300" s="125">
        <f>(L286+L291+L296)/3</f>
        <v>100</v>
      </c>
    </row>
    <row r="301" spans="1:13" ht="117.75" customHeight="1" x14ac:dyDescent="0.25">
      <c r="A301" s="41"/>
      <c r="B301" s="21" t="s">
        <v>178</v>
      </c>
      <c r="C301" s="37" t="s">
        <v>111</v>
      </c>
      <c r="D301" s="42" t="s">
        <v>111</v>
      </c>
      <c r="E301" s="42" t="s">
        <v>111</v>
      </c>
      <c r="F301" s="42" t="s">
        <v>111</v>
      </c>
      <c r="G301" s="42" t="s">
        <v>111</v>
      </c>
      <c r="H301" s="42" t="s">
        <v>111</v>
      </c>
      <c r="I301" s="42" t="s">
        <v>111</v>
      </c>
      <c r="J301" s="42" t="s">
        <v>111</v>
      </c>
      <c r="K301" s="42" t="s">
        <v>111</v>
      </c>
      <c r="L301" s="42" t="s">
        <v>111</v>
      </c>
    </row>
    <row r="302" spans="1:13" ht="91.5" customHeight="1" x14ac:dyDescent="0.25">
      <c r="A302" s="17"/>
      <c r="B302" s="53" t="s">
        <v>179</v>
      </c>
      <c r="C302" s="42" t="s">
        <v>111</v>
      </c>
      <c r="D302" s="42" t="s">
        <v>111</v>
      </c>
      <c r="E302" s="42" t="s">
        <v>111</v>
      </c>
      <c r="F302" s="42" t="s">
        <v>111</v>
      </c>
      <c r="G302" s="42" t="s">
        <v>111</v>
      </c>
      <c r="H302" s="42" t="s">
        <v>111</v>
      </c>
      <c r="I302" s="42" t="s">
        <v>111</v>
      </c>
      <c r="J302" s="42" t="s">
        <v>111</v>
      </c>
      <c r="K302" s="42" t="s">
        <v>111</v>
      </c>
      <c r="L302" s="42" t="s">
        <v>111</v>
      </c>
    </row>
    <row r="303" spans="1:13" ht="72.599999999999994" customHeight="1" x14ac:dyDescent="0.25">
      <c r="A303" s="213" t="s">
        <v>171</v>
      </c>
      <c r="B303" s="276" t="s">
        <v>252</v>
      </c>
      <c r="C303" s="106"/>
      <c r="D303" s="106"/>
      <c r="E303" s="106"/>
      <c r="F303" s="106"/>
      <c r="G303" s="106">
        <v>2</v>
      </c>
      <c r="H303" s="215">
        <f>H304+H305</f>
        <v>1951193.74</v>
      </c>
      <c r="I303" s="215">
        <f>I304+I305</f>
        <v>1951193.74</v>
      </c>
      <c r="J303" s="112">
        <f>I303/H303</f>
        <v>1</v>
      </c>
      <c r="K303" s="106"/>
      <c r="L303" s="107">
        <v>100</v>
      </c>
    </row>
    <row r="304" spans="1:13" ht="72.599999999999994" customHeight="1" x14ac:dyDescent="0.25">
      <c r="A304" s="213" t="s">
        <v>386</v>
      </c>
      <c r="B304" s="109" t="s">
        <v>253</v>
      </c>
      <c r="C304" s="238" t="s">
        <v>11</v>
      </c>
      <c r="D304" s="238" t="s">
        <v>10</v>
      </c>
      <c r="E304" s="106">
        <v>100</v>
      </c>
      <c r="F304" s="106">
        <v>100</v>
      </c>
      <c r="G304" s="106">
        <v>1</v>
      </c>
      <c r="H304" s="216">
        <v>1159540.19</v>
      </c>
      <c r="I304" s="216">
        <v>1159540.19</v>
      </c>
      <c r="J304" s="112">
        <f>I304/H304</f>
        <v>1</v>
      </c>
      <c r="K304" s="106">
        <f>G304/J304</f>
        <v>1</v>
      </c>
      <c r="L304" s="107" t="s">
        <v>111</v>
      </c>
    </row>
    <row r="305" spans="1:12" ht="72.599999999999994" customHeight="1" x14ac:dyDescent="0.25">
      <c r="A305" s="286" t="s">
        <v>427</v>
      </c>
      <c r="B305" s="285" t="s">
        <v>428</v>
      </c>
      <c r="C305" s="293" t="s">
        <v>11</v>
      </c>
      <c r="D305" s="293" t="s">
        <v>10</v>
      </c>
      <c r="E305" s="284">
        <v>100</v>
      </c>
      <c r="F305" s="284">
        <v>100</v>
      </c>
      <c r="G305" s="284">
        <v>1</v>
      </c>
      <c r="H305" s="296">
        <v>791653.55</v>
      </c>
      <c r="I305" s="296">
        <v>791653.55</v>
      </c>
      <c r="J305" s="299">
        <f>I305/H305</f>
        <v>1</v>
      </c>
      <c r="K305" s="284">
        <f>G305/J305</f>
        <v>1</v>
      </c>
      <c r="L305" s="293" t="s">
        <v>111</v>
      </c>
    </row>
    <row r="306" spans="1:12" ht="72.599999999999994" customHeight="1" x14ac:dyDescent="0.25">
      <c r="A306" s="213" t="s">
        <v>387</v>
      </c>
      <c r="B306" s="146" t="s">
        <v>180</v>
      </c>
      <c r="C306" s="144"/>
      <c r="D306" s="144"/>
      <c r="E306" s="144"/>
      <c r="F306" s="144"/>
      <c r="G306" s="144"/>
      <c r="H306" s="216"/>
      <c r="I306" s="216"/>
      <c r="J306" s="153"/>
      <c r="K306" s="144"/>
      <c r="L306" s="149"/>
    </row>
    <row r="307" spans="1:12" ht="72.599999999999994" customHeight="1" x14ac:dyDescent="0.25">
      <c r="A307" s="213" t="s">
        <v>312</v>
      </c>
      <c r="B307" s="276" t="s">
        <v>181</v>
      </c>
      <c r="C307" s="20"/>
      <c r="D307" s="20"/>
      <c r="E307" s="20"/>
      <c r="F307" s="20"/>
      <c r="G307" s="20">
        <v>1</v>
      </c>
      <c r="H307" s="215">
        <f>H308</f>
        <v>60000</v>
      </c>
      <c r="I307" s="215">
        <f>I308</f>
        <v>60000</v>
      </c>
      <c r="J307" s="20"/>
      <c r="K307" s="20"/>
      <c r="L307" s="60">
        <v>100</v>
      </c>
    </row>
    <row r="308" spans="1:12" ht="72.599999999999994" customHeight="1" x14ac:dyDescent="0.25">
      <c r="A308" s="336" t="s">
        <v>313</v>
      </c>
      <c r="B308" s="524" t="s">
        <v>228</v>
      </c>
      <c r="C308" s="320" t="s">
        <v>11</v>
      </c>
      <c r="D308" s="317" t="s">
        <v>10</v>
      </c>
      <c r="E308" s="317">
        <v>100</v>
      </c>
      <c r="F308" s="317">
        <v>100</v>
      </c>
      <c r="G308" s="317">
        <v>1</v>
      </c>
      <c r="H308" s="345">
        <v>60000</v>
      </c>
      <c r="I308" s="345">
        <v>60000</v>
      </c>
      <c r="J308" s="327">
        <f>I308/H308</f>
        <v>1</v>
      </c>
      <c r="K308" s="327">
        <f>G308/J308</f>
        <v>1</v>
      </c>
      <c r="L308" s="320" t="s">
        <v>111</v>
      </c>
    </row>
    <row r="309" spans="1:12" ht="16.5" customHeight="1" x14ac:dyDescent="0.25">
      <c r="A309" s="337"/>
      <c r="B309" s="433"/>
      <c r="C309" s="318"/>
      <c r="D309" s="318"/>
      <c r="E309" s="318"/>
      <c r="F309" s="318"/>
      <c r="G309" s="318"/>
      <c r="H309" s="346"/>
      <c r="I309" s="346"/>
      <c r="J309" s="328"/>
      <c r="K309" s="328"/>
      <c r="L309" s="318"/>
    </row>
    <row r="310" spans="1:12" ht="72" hidden="1" customHeight="1" x14ac:dyDescent="0.25">
      <c r="A310" s="338"/>
      <c r="B310" s="434"/>
      <c r="C310" s="319"/>
      <c r="D310" s="319"/>
      <c r="E310" s="319"/>
      <c r="F310" s="319"/>
      <c r="G310" s="319"/>
      <c r="H310" s="347"/>
      <c r="I310" s="347"/>
      <c r="J310" s="329"/>
      <c r="K310" s="329"/>
      <c r="L310" s="319"/>
    </row>
    <row r="311" spans="1:12" ht="72" customHeight="1" x14ac:dyDescent="0.25">
      <c r="A311" s="225" t="s">
        <v>410</v>
      </c>
      <c r="B311" s="276" t="s">
        <v>254</v>
      </c>
      <c r="C311" s="145"/>
      <c r="D311" s="145"/>
      <c r="E311" s="145"/>
      <c r="F311" s="147"/>
      <c r="G311" s="147">
        <v>1</v>
      </c>
      <c r="H311" s="217">
        <f>H312+H313</f>
        <v>67830.75</v>
      </c>
      <c r="I311" s="218">
        <f>I312+I313</f>
        <v>49905.75</v>
      </c>
      <c r="J311" s="151"/>
      <c r="K311" s="151"/>
      <c r="L311" s="147">
        <v>100</v>
      </c>
    </row>
    <row r="312" spans="1:12" ht="72" customHeight="1" x14ac:dyDescent="0.25">
      <c r="A312" s="226" t="s">
        <v>411</v>
      </c>
      <c r="B312" s="166" t="s">
        <v>255</v>
      </c>
      <c r="C312" s="165" t="s">
        <v>266</v>
      </c>
      <c r="D312" s="150" t="s">
        <v>130</v>
      </c>
      <c r="E312" s="147">
        <v>0</v>
      </c>
      <c r="F312" s="106">
        <v>0</v>
      </c>
      <c r="G312" s="106">
        <v>0</v>
      </c>
      <c r="H312" s="108">
        <v>17925</v>
      </c>
      <c r="I312" s="108">
        <v>0</v>
      </c>
      <c r="J312" s="111"/>
      <c r="K312" s="111"/>
      <c r="L312" s="107" t="s">
        <v>111</v>
      </c>
    </row>
    <row r="313" spans="1:12" ht="72" customHeight="1" x14ac:dyDescent="0.25">
      <c r="A313" s="287" t="s">
        <v>429</v>
      </c>
      <c r="B313" s="300" t="s">
        <v>430</v>
      </c>
      <c r="C313" s="282" t="s">
        <v>446</v>
      </c>
      <c r="D313" s="315" t="s">
        <v>130</v>
      </c>
      <c r="E313" s="290">
        <v>1</v>
      </c>
      <c r="F313" s="284">
        <v>1</v>
      </c>
      <c r="G313" s="284">
        <v>1</v>
      </c>
      <c r="H313" s="281">
        <v>49905.75</v>
      </c>
      <c r="I313" s="281">
        <v>49905.75</v>
      </c>
      <c r="J313" s="289"/>
      <c r="K313" s="289"/>
      <c r="L313" s="293"/>
    </row>
    <row r="314" spans="1:12" s="126" customFormat="1" ht="72.599999999999994" customHeight="1" x14ac:dyDescent="0.25">
      <c r="A314" s="135"/>
      <c r="B314" s="122" t="s">
        <v>184</v>
      </c>
      <c r="C314" s="122"/>
      <c r="D314" s="138"/>
      <c r="E314" s="138"/>
      <c r="F314" s="138"/>
      <c r="G314" s="138"/>
      <c r="H314" s="133">
        <f>H307+H311+H303</f>
        <v>2079024.49</v>
      </c>
      <c r="I314" s="133">
        <f>I307+I311+I303</f>
        <v>2061099.49</v>
      </c>
      <c r="J314" s="138"/>
      <c r="K314" s="138"/>
      <c r="L314" s="134">
        <f>(L311+L307+L303)/3</f>
        <v>100</v>
      </c>
    </row>
    <row r="315" spans="1:12" ht="160.5" customHeight="1" x14ac:dyDescent="0.25">
      <c r="A315" s="17"/>
      <c r="B315" s="21" t="s">
        <v>188</v>
      </c>
      <c r="C315" s="37" t="s">
        <v>111</v>
      </c>
      <c r="D315" s="42" t="s">
        <v>111</v>
      </c>
      <c r="E315" s="42" t="s">
        <v>111</v>
      </c>
      <c r="F315" s="42" t="s">
        <v>111</v>
      </c>
      <c r="G315" s="42" t="s">
        <v>111</v>
      </c>
      <c r="H315" s="42" t="s">
        <v>111</v>
      </c>
      <c r="I315" s="42" t="s">
        <v>111</v>
      </c>
      <c r="J315" s="42" t="s">
        <v>111</v>
      </c>
      <c r="K315" s="42" t="s">
        <v>111</v>
      </c>
      <c r="L315" s="42" t="s">
        <v>111</v>
      </c>
    </row>
    <row r="316" spans="1:12" ht="72.599999999999994" customHeight="1" x14ac:dyDescent="0.25">
      <c r="A316" s="211" t="s">
        <v>412</v>
      </c>
      <c r="B316" s="276" t="s">
        <v>288</v>
      </c>
      <c r="C316" s="36"/>
      <c r="D316" s="36"/>
      <c r="E316" s="36"/>
      <c r="F316" s="36"/>
      <c r="G316" s="36">
        <v>1</v>
      </c>
      <c r="H316" s="137">
        <f>H317</f>
        <v>10000</v>
      </c>
      <c r="I316" s="239">
        <f>I317</f>
        <v>10000</v>
      </c>
      <c r="J316" s="36">
        <v>1</v>
      </c>
      <c r="K316" s="36">
        <f>K317</f>
        <v>1</v>
      </c>
      <c r="L316" s="36">
        <f>K316/1*100</f>
        <v>100</v>
      </c>
    </row>
    <row r="317" spans="1:12" ht="72.599999999999994" customHeight="1" x14ac:dyDescent="0.25">
      <c r="A317" s="336" t="s">
        <v>413</v>
      </c>
      <c r="B317" s="324" t="s">
        <v>290</v>
      </c>
      <c r="C317" s="320" t="s">
        <v>340</v>
      </c>
      <c r="D317" s="320" t="s">
        <v>341</v>
      </c>
      <c r="E317" s="317">
        <v>1</v>
      </c>
      <c r="F317" s="317">
        <v>1</v>
      </c>
      <c r="G317" s="317">
        <v>1</v>
      </c>
      <c r="H317" s="330">
        <v>10000</v>
      </c>
      <c r="I317" s="330">
        <v>10000</v>
      </c>
      <c r="J317" s="317">
        <f>I317/H317</f>
        <v>1</v>
      </c>
      <c r="K317" s="317">
        <f>G317/J317</f>
        <v>1</v>
      </c>
      <c r="L317" s="320" t="s">
        <v>111</v>
      </c>
    </row>
    <row r="318" spans="1:12" ht="106.5" customHeight="1" x14ac:dyDescent="0.25">
      <c r="A318" s="337"/>
      <c r="B318" s="325"/>
      <c r="C318" s="318"/>
      <c r="D318" s="318"/>
      <c r="E318" s="318"/>
      <c r="F318" s="318"/>
      <c r="G318" s="318"/>
      <c r="H318" s="331"/>
      <c r="I318" s="331"/>
      <c r="J318" s="318"/>
      <c r="K318" s="318"/>
      <c r="L318" s="318"/>
    </row>
    <row r="319" spans="1:12" ht="72" hidden="1" customHeight="1" x14ac:dyDescent="0.25">
      <c r="A319" s="338"/>
      <c r="B319" s="326"/>
      <c r="C319" s="319"/>
      <c r="D319" s="319"/>
      <c r="E319" s="319"/>
      <c r="F319" s="319"/>
      <c r="G319" s="319"/>
      <c r="H319" s="332"/>
      <c r="I319" s="332"/>
      <c r="J319" s="319"/>
      <c r="K319" s="319"/>
      <c r="L319" s="319"/>
    </row>
    <row r="320" spans="1:12" ht="72.599999999999994" customHeight="1" x14ac:dyDescent="0.25">
      <c r="A320" s="211" t="s">
        <v>182</v>
      </c>
      <c r="B320" s="276" t="s">
        <v>289</v>
      </c>
      <c r="C320" s="192"/>
      <c r="D320" s="192"/>
      <c r="E320" s="192"/>
      <c r="F320" s="192"/>
      <c r="G320" s="192">
        <v>2</v>
      </c>
      <c r="H320" s="199">
        <f>H321+H324</f>
        <v>19311.98</v>
      </c>
      <c r="I320" s="199">
        <f>I321+I324</f>
        <v>19311.98</v>
      </c>
      <c r="J320" s="192">
        <v>1</v>
      </c>
      <c r="K320" s="192">
        <f>K321+K324</f>
        <v>2</v>
      </c>
      <c r="L320" s="192">
        <f>K320/2*100</f>
        <v>100</v>
      </c>
    </row>
    <row r="321" spans="1:13" ht="72.599999999999994" customHeight="1" x14ac:dyDescent="0.25">
      <c r="A321" s="336" t="s">
        <v>183</v>
      </c>
      <c r="B321" s="324" t="s">
        <v>291</v>
      </c>
      <c r="C321" s="320" t="s">
        <v>15</v>
      </c>
      <c r="D321" s="320" t="s">
        <v>16</v>
      </c>
      <c r="E321" s="317">
        <v>17</v>
      </c>
      <c r="F321" s="317">
        <v>17</v>
      </c>
      <c r="G321" s="317">
        <v>1</v>
      </c>
      <c r="H321" s="330">
        <v>9908</v>
      </c>
      <c r="I321" s="330">
        <v>9908</v>
      </c>
      <c r="J321" s="317">
        <f>I321/H321</f>
        <v>1</v>
      </c>
      <c r="K321" s="317">
        <f>G321/J321</f>
        <v>1</v>
      </c>
      <c r="L321" s="320" t="s">
        <v>111</v>
      </c>
    </row>
    <row r="322" spans="1:13" ht="22.5" customHeight="1" x14ac:dyDescent="0.25">
      <c r="A322" s="337"/>
      <c r="B322" s="325"/>
      <c r="C322" s="318"/>
      <c r="D322" s="318"/>
      <c r="E322" s="318"/>
      <c r="F322" s="318"/>
      <c r="G322" s="318"/>
      <c r="H322" s="331"/>
      <c r="I322" s="331"/>
      <c r="J322" s="318"/>
      <c r="K322" s="318"/>
      <c r="L322" s="318"/>
    </row>
    <row r="323" spans="1:13" ht="72" hidden="1" customHeight="1" x14ac:dyDescent="0.25">
      <c r="A323" s="338"/>
      <c r="B323" s="326"/>
      <c r="C323" s="319"/>
      <c r="D323" s="319"/>
      <c r="E323" s="319"/>
      <c r="F323" s="319"/>
      <c r="G323" s="319"/>
      <c r="H323" s="332"/>
      <c r="I323" s="332"/>
      <c r="J323" s="319"/>
      <c r="K323" s="319"/>
      <c r="L323" s="319"/>
    </row>
    <row r="324" spans="1:13" ht="72.599999999999994" customHeight="1" x14ac:dyDescent="0.25">
      <c r="A324" s="339" t="s">
        <v>414</v>
      </c>
      <c r="B324" s="324" t="s">
        <v>192</v>
      </c>
      <c r="C324" s="320" t="s">
        <v>17</v>
      </c>
      <c r="D324" s="320" t="s">
        <v>45</v>
      </c>
      <c r="E324" s="317">
        <v>91</v>
      </c>
      <c r="F324" s="317">
        <v>91</v>
      </c>
      <c r="G324" s="317">
        <v>1</v>
      </c>
      <c r="H324" s="330">
        <v>9403.98</v>
      </c>
      <c r="I324" s="330">
        <v>9403.98</v>
      </c>
      <c r="J324" s="317">
        <v>1</v>
      </c>
      <c r="K324" s="317">
        <f>G324/J324</f>
        <v>1</v>
      </c>
      <c r="L324" s="320" t="s">
        <v>111</v>
      </c>
    </row>
    <row r="325" spans="1:13" ht="27" customHeight="1" x14ac:dyDescent="0.25">
      <c r="A325" s="340"/>
      <c r="B325" s="325"/>
      <c r="C325" s="318"/>
      <c r="D325" s="318"/>
      <c r="E325" s="318"/>
      <c r="F325" s="318"/>
      <c r="G325" s="318"/>
      <c r="H325" s="331"/>
      <c r="I325" s="331"/>
      <c r="J325" s="318"/>
      <c r="K325" s="318"/>
      <c r="L325" s="318"/>
    </row>
    <row r="326" spans="1:13" ht="15.75" hidden="1" customHeight="1" x14ac:dyDescent="0.25">
      <c r="A326" s="340"/>
      <c r="B326" s="326"/>
      <c r="C326" s="319"/>
      <c r="D326" s="319"/>
      <c r="E326" s="319"/>
      <c r="F326" s="319"/>
      <c r="G326" s="319"/>
      <c r="H326" s="332"/>
      <c r="I326" s="332"/>
      <c r="J326" s="319"/>
      <c r="K326" s="319"/>
      <c r="L326" s="319"/>
    </row>
    <row r="327" spans="1:13" s="126" customFormat="1" ht="72.599999999999994" customHeight="1" x14ac:dyDescent="0.25">
      <c r="A327" s="121"/>
      <c r="B327" s="122" t="s">
        <v>193</v>
      </c>
      <c r="C327" s="136"/>
      <c r="D327" s="123"/>
      <c r="E327" s="123"/>
      <c r="F327" s="123"/>
      <c r="G327" s="123"/>
      <c r="H327" s="124">
        <f>H316+H320</f>
        <v>29311.98</v>
      </c>
      <c r="I327" s="124">
        <f>I316+I320</f>
        <v>29311.98</v>
      </c>
      <c r="J327" s="123"/>
      <c r="K327" s="123"/>
      <c r="L327" s="125">
        <v>100</v>
      </c>
    </row>
    <row r="328" spans="1:13" ht="169.5" customHeight="1" x14ac:dyDescent="0.25">
      <c r="A328" s="41"/>
      <c r="B328" s="21" t="s">
        <v>194</v>
      </c>
      <c r="C328" s="37" t="s">
        <v>111</v>
      </c>
      <c r="D328" s="107" t="s">
        <v>111</v>
      </c>
      <c r="E328" s="42" t="s">
        <v>111</v>
      </c>
      <c r="F328" s="42" t="s">
        <v>111</v>
      </c>
      <c r="G328" s="42" t="s">
        <v>111</v>
      </c>
      <c r="H328" s="42" t="s">
        <v>111</v>
      </c>
      <c r="I328" s="42" t="s">
        <v>111</v>
      </c>
      <c r="J328" s="42" t="s">
        <v>111</v>
      </c>
      <c r="K328" s="42" t="s">
        <v>111</v>
      </c>
      <c r="L328" s="42" t="s">
        <v>111</v>
      </c>
    </row>
    <row r="329" spans="1:13" ht="104.25" customHeight="1" x14ac:dyDescent="0.25">
      <c r="A329" s="17"/>
      <c r="B329" s="21" t="s">
        <v>195</v>
      </c>
      <c r="C329" s="42" t="s">
        <v>111</v>
      </c>
      <c r="D329" s="42" t="s">
        <v>111</v>
      </c>
      <c r="E329" s="42" t="s">
        <v>111</v>
      </c>
      <c r="F329" s="42" t="s">
        <v>111</v>
      </c>
      <c r="G329" s="42" t="s">
        <v>111</v>
      </c>
      <c r="H329" s="42" t="s">
        <v>111</v>
      </c>
      <c r="I329" s="42" t="s">
        <v>111</v>
      </c>
      <c r="J329" s="42" t="s">
        <v>111</v>
      </c>
      <c r="K329" s="42" t="s">
        <v>111</v>
      </c>
      <c r="L329" s="42" t="s">
        <v>111</v>
      </c>
    </row>
    <row r="330" spans="1:13" ht="83.25" customHeight="1" x14ac:dyDescent="0.25">
      <c r="A330" s="213" t="s">
        <v>314</v>
      </c>
      <c r="B330" s="276" t="s">
        <v>322</v>
      </c>
      <c r="C330" s="20"/>
      <c r="D330" s="20"/>
      <c r="E330" s="20"/>
      <c r="F330" s="20"/>
      <c r="G330" s="60">
        <f>G331+G334+G335</f>
        <v>3</v>
      </c>
      <c r="H330" s="128">
        <f>H331+H334+H335</f>
        <v>110620</v>
      </c>
      <c r="I330" s="237">
        <f>I331+I334+I335</f>
        <v>110620</v>
      </c>
      <c r="J330" s="20">
        <v>1</v>
      </c>
      <c r="K330" s="49">
        <f>G330/J330</f>
        <v>3</v>
      </c>
      <c r="L330" s="49">
        <f>K330/2*100</f>
        <v>150</v>
      </c>
    </row>
    <row r="331" spans="1:13" ht="72.599999999999994" customHeight="1" x14ac:dyDescent="0.25">
      <c r="A331" s="339" t="s">
        <v>315</v>
      </c>
      <c r="B331" s="324" t="s">
        <v>292</v>
      </c>
      <c r="C331" s="320" t="s">
        <v>447</v>
      </c>
      <c r="D331" s="320" t="s">
        <v>45</v>
      </c>
      <c r="E331" s="317">
        <v>4.24</v>
      </c>
      <c r="F331" s="317">
        <v>0</v>
      </c>
      <c r="G331" s="327">
        <v>1</v>
      </c>
      <c r="H331" s="330">
        <v>69990</v>
      </c>
      <c r="I331" s="330">
        <v>69990</v>
      </c>
      <c r="J331" s="327"/>
      <c r="K331" s="327"/>
      <c r="L331" s="320" t="s">
        <v>111</v>
      </c>
    </row>
    <row r="332" spans="1:13" ht="13.5" customHeight="1" x14ac:dyDescent="0.25">
      <c r="A332" s="340"/>
      <c r="B332" s="325"/>
      <c r="C332" s="318"/>
      <c r="D332" s="318"/>
      <c r="E332" s="318"/>
      <c r="F332" s="318"/>
      <c r="G332" s="328"/>
      <c r="H332" s="331"/>
      <c r="I332" s="331"/>
      <c r="J332" s="328"/>
      <c r="K332" s="328"/>
      <c r="L332" s="318"/>
    </row>
    <row r="333" spans="1:13" ht="12" hidden="1" customHeight="1" x14ac:dyDescent="0.25">
      <c r="A333" s="340"/>
      <c r="B333" s="326"/>
      <c r="C333" s="319"/>
      <c r="D333" s="319"/>
      <c r="E333" s="319"/>
      <c r="F333" s="319"/>
      <c r="G333" s="329"/>
      <c r="H333" s="332"/>
      <c r="I333" s="332"/>
      <c r="J333" s="329"/>
      <c r="K333" s="329"/>
      <c r="L333" s="319"/>
    </row>
    <row r="334" spans="1:13" ht="104.25" customHeight="1" x14ac:dyDescent="0.25">
      <c r="A334" s="213" t="s">
        <v>415</v>
      </c>
      <c r="B334" s="189" t="s">
        <v>229</v>
      </c>
      <c r="C334" s="186" t="s">
        <v>342</v>
      </c>
      <c r="D334" s="186" t="s">
        <v>45</v>
      </c>
      <c r="E334" s="188">
        <v>42.42</v>
      </c>
      <c r="F334" s="188">
        <v>0</v>
      </c>
      <c r="G334" s="193">
        <v>1</v>
      </c>
      <c r="H334" s="195">
        <v>20000</v>
      </c>
      <c r="I334" s="195">
        <v>20000</v>
      </c>
      <c r="J334" s="193">
        <f>I334/H334</f>
        <v>1</v>
      </c>
      <c r="K334" s="188"/>
      <c r="L334" s="186" t="s">
        <v>111</v>
      </c>
    </row>
    <row r="335" spans="1:13" ht="104.25" customHeight="1" x14ac:dyDescent="0.25">
      <c r="A335" s="213" t="s">
        <v>416</v>
      </c>
      <c r="B335" s="189" t="s">
        <v>293</v>
      </c>
      <c r="C335" s="186" t="s">
        <v>343</v>
      </c>
      <c r="D335" s="186" t="s">
        <v>20</v>
      </c>
      <c r="E335" s="188">
        <v>4</v>
      </c>
      <c r="F335" s="188">
        <v>4</v>
      </c>
      <c r="G335" s="193">
        <v>1</v>
      </c>
      <c r="H335" s="195">
        <v>20630</v>
      </c>
      <c r="I335" s="195">
        <v>20630</v>
      </c>
      <c r="J335" s="193">
        <f>I335/H335</f>
        <v>1</v>
      </c>
      <c r="K335" s="188"/>
      <c r="L335" s="186" t="s">
        <v>111</v>
      </c>
    </row>
    <row r="336" spans="1:13" s="126" customFormat="1" ht="72.599999999999994" customHeight="1" x14ac:dyDescent="0.25">
      <c r="A336" s="121"/>
      <c r="B336" s="122" t="s">
        <v>219</v>
      </c>
      <c r="C336" s="132"/>
      <c r="D336" s="138"/>
      <c r="E336" s="138"/>
      <c r="F336" s="138"/>
      <c r="G336" s="138"/>
      <c r="H336" s="133">
        <f>H330</f>
        <v>110620</v>
      </c>
      <c r="I336" s="133">
        <f>I330</f>
        <v>110620</v>
      </c>
      <c r="J336" s="138"/>
      <c r="K336" s="138"/>
      <c r="L336" s="134">
        <f>L330</f>
        <v>150</v>
      </c>
      <c r="M336" s="271"/>
    </row>
    <row r="337" spans="1:12" ht="274.5" customHeight="1" x14ac:dyDescent="0.25">
      <c r="A337" s="41"/>
      <c r="B337" s="21" t="s">
        <v>0</v>
      </c>
      <c r="C337" s="42" t="s">
        <v>111</v>
      </c>
      <c r="D337" s="42" t="s">
        <v>111</v>
      </c>
      <c r="E337" s="42" t="s">
        <v>111</v>
      </c>
      <c r="F337" s="42" t="s">
        <v>111</v>
      </c>
      <c r="G337" s="42" t="s">
        <v>111</v>
      </c>
      <c r="H337" s="42" t="s">
        <v>111</v>
      </c>
      <c r="I337" s="42" t="s">
        <v>111</v>
      </c>
      <c r="J337" s="42" t="s">
        <v>111</v>
      </c>
      <c r="K337" s="42" t="s">
        <v>111</v>
      </c>
      <c r="L337" s="42" t="s">
        <v>111</v>
      </c>
    </row>
    <row r="338" spans="1:12" ht="92.25" customHeight="1" x14ac:dyDescent="0.25">
      <c r="A338" s="17"/>
      <c r="B338" s="21" t="s">
        <v>2</v>
      </c>
      <c r="C338" s="42" t="s">
        <v>111</v>
      </c>
      <c r="D338" s="42" t="s">
        <v>111</v>
      </c>
      <c r="E338" s="42" t="s">
        <v>111</v>
      </c>
      <c r="F338" s="42" t="s">
        <v>111</v>
      </c>
      <c r="G338" s="42" t="s">
        <v>111</v>
      </c>
      <c r="H338" s="42" t="s">
        <v>111</v>
      </c>
      <c r="I338" s="42" t="s">
        <v>111</v>
      </c>
      <c r="J338" s="42" t="s">
        <v>111</v>
      </c>
      <c r="K338" s="42" t="s">
        <v>111</v>
      </c>
      <c r="L338" s="42" t="s">
        <v>111</v>
      </c>
    </row>
    <row r="339" spans="1:12" s="31" customFormat="1" ht="89.25" customHeight="1" x14ac:dyDescent="0.25">
      <c r="A339" s="211" t="s">
        <v>189</v>
      </c>
      <c r="B339" s="276" t="s">
        <v>3</v>
      </c>
      <c r="C339" s="187"/>
      <c r="D339" s="187"/>
      <c r="E339" s="187"/>
      <c r="F339" s="187"/>
      <c r="G339" s="194">
        <f>G340+G343</f>
        <v>2</v>
      </c>
      <c r="H339" s="200">
        <f>H340+H343</f>
        <v>124800</v>
      </c>
      <c r="I339" s="200">
        <f>I340+I343</f>
        <v>124800</v>
      </c>
      <c r="J339" s="187">
        <v>1</v>
      </c>
      <c r="K339" s="194">
        <f>G339/J339</f>
        <v>2</v>
      </c>
      <c r="L339" s="194">
        <f>K339/2*100</f>
        <v>100</v>
      </c>
    </row>
    <row r="340" spans="1:12" ht="72.599999999999994" customHeight="1" x14ac:dyDescent="0.25">
      <c r="A340" s="336" t="s">
        <v>190</v>
      </c>
      <c r="B340" s="344" t="s">
        <v>5</v>
      </c>
      <c r="C340" s="320" t="s">
        <v>18</v>
      </c>
      <c r="D340" s="320" t="s">
        <v>45</v>
      </c>
      <c r="E340" s="317">
        <v>100</v>
      </c>
      <c r="F340" s="317">
        <v>100</v>
      </c>
      <c r="G340" s="317">
        <v>1</v>
      </c>
      <c r="H340" s="330">
        <v>10000</v>
      </c>
      <c r="I340" s="330">
        <v>10000</v>
      </c>
      <c r="J340" s="327">
        <f>I340/H340</f>
        <v>1</v>
      </c>
      <c r="K340" s="327">
        <f>G340/J340</f>
        <v>1</v>
      </c>
      <c r="L340" s="320" t="s">
        <v>111</v>
      </c>
    </row>
    <row r="341" spans="1:12" ht="52.5" customHeight="1" x14ac:dyDescent="0.25">
      <c r="A341" s="337"/>
      <c r="B341" s="325"/>
      <c r="C341" s="318"/>
      <c r="D341" s="318"/>
      <c r="E341" s="318"/>
      <c r="F341" s="318"/>
      <c r="G341" s="318"/>
      <c r="H341" s="331"/>
      <c r="I341" s="331"/>
      <c r="J341" s="328"/>
      <c r="K341" s="328"/>
      <c r="L341" s="318"/>
    </row>
    <row r="342" spans="1:12" ht="72" hidden="1" customHeight="1" x14ac:dyDescent="0.25">
      <c r="A342" s="338"/>
      <c r="B342" s="326"/>
      <c r="C342" s="319"/>
      <c r="D342" s="319"/>
      <c r="E342" s="319"/>
      <c r="F342" s="319"/>
      <c r="G342" s="319"/>
      <c r="H342" s="332"/>
      <c r="I342" s="332"/>
      <c r="J342" s="329"/>
      <c r="K342" s="329"/>
      <c r="L342" s="319"/>
    </row>
    <row r="343" spans="1:12" ht="104.25" customHeight="1" x14ac:dyDescent="0.25">
      <c r="A343" s="213" t="s">
        <v>191</v>
      </c>
      <c r="B343" s="63" t="s">
        <v>6</v>
      </c>
      <c r="C343" s="62" t="s">
        <v>19</v>
      </c>
      <c r="D343" s="62" t="s">
        <v>20</v>
      </c>
      <c r="E343" s="61">
        <v>3</v>
      </c>
      <c r="F343" s="84">
        <v>3</v>
      </c>
      <c r="G343" s="66">
        <v>1</v>
      </c>
      <c r="H343" s="93">
        <v>114800</v>
      </c>
      <c r="I343" s="93">
        <v>114800</v>
      </c>
      <c r="J343" s="66">
        <f>I343/H343</f>
        <v>1</v>
      </c>
      <c r="K343" s="61"/>
      <c r="L343" s="62" t="s">
        <v>111</v>
      </c>
    </row>
    <row r="344" spans="1:12" s="126" customFormat="1" ht="106.5" customHeight="1" x14ac:dyDescent="0.25">
      <c r="A344" s="121"/>
      <c r="B344" s="131" t="s">
        <v>7</v>
      </c>
      <c r="C344" s="132"/>
      <c r="D344" s="132"/>
      <c r="E344" s="132"/>
      <c r="F344" s="132"/>
      <c r="G344" s="132"/>
      <c r="H344" s="133">
        <f>H339</f>
        <v>124800</v>
      </c>
      <c r="I344" s="133">
        <f>I339</f>
        <v>124800</v>
      </c>
      <c r="J344" s="132"/>
      <c r="K344" s="132"/>
      <c r="L344" s="134">
        <f>(L339)/1</f>
        <v>100</v>
      </c>
    </row>
    <row r="345" spans="1:12" ht="154.5" customHeight="1" x14ac:dyDescent="0.25">
      <c r="A345" s="40"/>
      <c r="B345" s="21" t="s">
        <v>8</v>
      </c>
      <c r="C345" s="52" t="s">
        <v>111</v>
      </c>
      <c r="D345" s="42" t="s">
        <v>111</v>
      </c>
      <c r="E345" s="42" t="s">
        <v>111</v>
      </c>
      <c r="F345" s="42" t="s">
        <v>111</v>
      </c>
      <c r="G345" s="42" t="s">
        <v>111</v>
      </c>
      <c r="H345" s="42" t="s">
        <v>111</v>
      </c>
      <c r="I345" s="42" t="s">
        <v>111</v>
      </c>
      <c r="J345" s="42" t="s">
        <v>111</v>
      </c>
      <c r="K345" s="42" t="s">
        <v>111</v>
      </c>
      <c r="L345" s="42" t="s">
        <v>111</v>
      </c>
    </row>
    <row r="346" spans="1:12" ht="104.25" customHeight="1" x14ac:dyDescent="0.25">
      <c r="A346" s="40"/>
      <c r="B346" s="21" t="s">
        <v>51</v>
      </c>
      <c r="C346" s="270"/>
      <c r="D346" s="42" t="s">
        <v>111</v>
      </c>
      <c r="E346" s="42" t="s">
        <v>111</v>
      </c>
      <c r="F346" s="42" t="s">
        <v>111</v>
      </c>
      <c r="G346" s="42" t="s">
        <v>111</v>
      </c>
      <c r="H346" s="42" t="s">
        <v>111</v>
      </c>
      <c r="I346" s="42" t="s">
        <v>111</v>
      </c>
      <c r="J346" s="42" t="s">
        <v>111</v>
      </c>
      <c r="K346" s="42" t="s">
        <v>111</v>
      </c>
      <c r="L346" s="42" t="s">
        <v>111</v>
      </c>
    </row>
    <row r="347" spans="1:12" ht="110.25" customHeight="1" x14ac:dyDescent="0.25">
      <c r="A347" s="211" t="s">
        <v>316</v>
      </c>
      <c r="B347" s="276" t="s">
        <v>49</v>
      </c>
      <c r="C347" s="36"/>
      <c r="D347" s="20"/>
      <c r="E347" s="20"/>
      <c r="F347" s="20"/>
      <c r="G347" s="267">
        <f>G348+G351</f>
        <v>2</v>
      </c>
      <c r="H347" s="200">
        <f>H348+H351</f>
        <v>8500</v>
      </c>
      <c r="I347" s="237">
        <f>I348+I351</f>
        <v>8500</v>
      </c>
      <c r="J347" s="20">
        <v>1</v>
      </c>
      <c r="K347" s="105">
        <f>G347/J347</f>
        <v>2</v>
      </c>
      <c r="L347" s="105">
        <f>K347/2*100</f>
        <v>100</v>
      </c>
    </row>
    <row r="348" spans="1:12" ht="72.599999999999994" customHeight="1" x14ac:dyDescent="0.25">
      <c r="A348" s="333" t="s">
        <v>317</v>
      </c>
      <c r="B348" s="320" t="s">
        <v>50</v>
      </c>
      <c r="C348" s="320" t="s">
        <v>449</v>
      </c>
      <c r="D348" s="320" t="s">
        <v>10</v>
      </c>
      <c r="E348" s="317">
        <v>2</v>
      </c>
      <c r="F348" s="317">
        <v>2</v>
      </c>
      <c r="G348" s="317">
        <v>1</v>
      </c>
      <c r="H348" s="330">
        <v>3500</v>
      </c>
      <c r="I348" s="330">
        <v>3500</v>
      </c>
      <c r="J348" s="317"/>
      <c r="K348" s="317"/>
      <c r="L348" s="320" t="s">
        <v>111</v>
      </c>
    </row>
    <row r="349" spans="1:12" ht="13.5" customHeight="1" x14ac:dyDescent="0.25">
      <c r="A349" s="334"/>
      <c r="B349" s="318"/>
      <c r="C349" s="318"/>
      <c r="D349" s="318"/>
      <c r="E349" s="318"/>
      <c r="F349" s="318"/>
      <c r="G349" s="318"/>
      <c r="H349" s="331"/>
      <c r="I349" s="331"/>
      <c r="J349" s="318"/>
      <c r="K349" s="318"/>
      <c r="L349" s="318"/>
    </row>
    <row r="350" spans="1:12" ht="17.25" hidden="1" customHeight="1" x14ac:dyDescent="0.25">
      <c r="A350" s="335"/>
      <c r="B350" s="319"/>
      <c r="C350" s="319"/>
      <c r="D350" s="319"/>
      <c r="E350" s="319"/>
      <c r="F350" s="319"/>
      <c r="G350" s="319"/>
      <c r="H350" s="332"/>
      <c r="I350" s="332"/>
      <c r="J350" s="319"/>
      <c r="K350" s="319"/>
      <c r="L350" s="319"/>
    </row>
    <row r="351" spans="1:12" ht="104.25" customHeight="1" x14ac:dyDescent="0.25">
      <c r="A351" s="213" t="s">
        <v>318</v>
      </c>
      <c r="B351" s="185" t="s">
        <v>294</v>
      </c>
      <c r="C351" s="186" t="s">
        <v>344</v>
      </c>
      <c r="D351" s="186" t="s">
        <v>133</v>
      </c>
      <c r="E351" s="188">
        <v>8</v>
      </c>
      <c r="F351" s="188">
        <v>8</v>
      </c>
      <c r="G351" s="193">
        <v>1</v>
      </c>
      <c r="H351" s="195">
        <v>5000</v>
      </c>
      <c r="I351" s="195">
        <v>5000</v>
      </c>
      <c r="J351" s="193">
        <f>I351/H351</f>
        <v>1</v>
      </c>
      <c r="K351" s="188"/>
      <c r="L351" s="186" t="s">
        <v>111</v>
      </c>
    </row>
    <row r="352" spans="1:12" ht="97.5" customHeight="1" x14ac:dyDescent="0.25">
      <c r="A352" s="17"/>
      <c r="B352" s="21" t="s">
        <v>52</v>
      </c>
      <c r="C352" s="47"/>
      <c r="D352" s="156"/>
      <c r="E352" s="156"/>
      <c r="F352" s="156"/>
      <c r="G352" s="156"/>
      <c r="H352" s="156"/>
      <c r="I352" s="156"/>
      <c r="J352" s="156"/>
      <c r="K352" s="156"/>
      <c r="L352" s="157" t="s">
        <v>111</v>
      </c>
    </row>
    <row r="353" spans="1:12" ht="72.599999999999994" customHeight="1" x14ac:dyDescent="0.25">
      <c r="A353" s="211" t="s">
        <v>196</v>
      </c>
      <c r="B353" s="276" t="s">
        <v>53</v>
      </c>
      <c r="C353" s="35"/>
      <c r="D353" s="20"/>
      <c r="E353" s="20"/>
      <c r="F353" s="20"/>
      <c r="G353" s="20">
        <v>1</v>
      </c>
      <c r="H353" s="200">
        <f>H354</f>
        <v>115164.32</v>
      </c>
      <c r="I353" s="268">
        <f>I354</f>
        <v>109028.94</v>
      </c>
      <c r="J353" s="20">
        <v>1</v>
      </c>
      <c r="K353" s="163">
        <f>G353/J353</f>
        <v>1</v>
      </c>
      <c r="L353" s="163">
        <f>K353/1*100</f>
        <v>100</v>
      </c>
    </row>
    <row r="354" spans="1:12" ht="78.75" customHeight="1" x14ac:dyDescent="0.25">
      <c r="A354" s="213" t="s">
        <v>319</v>
      </c>
      <c r="B354" s="189" t="s">
        <v>295</v>
      </c>
      <c r="C354" s="186" t="s">
        <v>448</v>
      </c>
      <c r="D354" s="186" t="s">
        <v>130</v>
      </c>
      <c r="E354" s="188">
        <v>44</v>
      </c>
      <c r="F354" s="188">
        <v>44</v>
      </c>
      <c r="G354" s="193">
        <v>1</v>
      </c>
      <c r="H354" s="195">
        <v>115164.32</v>
      </c>
      <c r="I354" s="195">
        <v>109028.94</v>
      </c>
      <c r="J354" s="193">
        <f>I354/H354</f>
        <v>0.94672499260187526</v>
      </c>
      <c r="K354" s="188"/>
      <c r="L354" s="186" t="s">
        <v>111</v>
      </c>
    </row>
    <row r="355" spans="1:12" ht="99" customHeight="1" x14ac:dyDescent="0.25">
      <c r="A355" s="211" t="s">
        <v>1</v>
      </c>
      <c r="B355" s="276" t="s">
        <v>296</v>
      </c>
      <c r="C355" s="47"/>
      <c r="D355" s="240"/>
      <c r="E355" s="240"/>
      <c r="F355" s="240"/>
      <c r="G355" s="269">
        <f>G356+G359+G360</f>
        <v>3</v>
      </c>
      <c r="H355" s="239">
        <f>H356+H360+H359</f>
        <v>99420</v>
      </c>
      <c r="I355" s="239">
        <f>I356+I360+I359</f>
        <v>99420</v>
      </c>
      <c r="J355" s="240">
        <v>1</v>
      </c>
      <c r="K355" s="241">
        <f>G355/J355</f>
        <v>3</v>
      </c>
      <c r="L355" s="241">
        <f>K355/3*100</f>
        <v>100</v>
      </c>
    </row>
    <row r="356" spans="1:12" ht="72.599999999999994" customHeight="1" x14ac:dyDescent="0.25">
      <c r="A356" s="527" t="s">
        <v>4</v>
      </c>
      <c r="B356" s="324" t="s">
        <v>297</v>
      </c>
      <c r="C356" s="321" t="s">
        <v>345</v>
      </c>
      <c r="D356" s="320" t="s">
        <v>346</v>
      </c>
      <c r="E356" s="317">
        <v>2</v>
      </c>
      <c r="F356" s="317">
        <v>2</v>
      </c>
      <c r="G356" s="317">
        <v>1</v>
      </c>
      <c r="H356" s="330">
        <v>49964</v>
      </c>
      <c r="I356" s="330">
        <v>49964</v>
      </c>
      <c r="J356" s="317"/>
      <c r="K356" s="317"/>
      <c r="L356" s="320" t="s">
        <v>111</v>
      </c>
    </row>
    <row r="357" spans="1:12" ht="60" customHeight="1" x14ac:dyDescent="0.25">
      <c r="A357" s="528"/>
      <c r="B357" s="325"/>
      <c r="C357" s="322"/>
      <c r="D357" s="318"/>
      <c r="E357" s="318"/>
      <c r="F357" s="318"/>
      <c r="G357" s="318"/>
      <c r="H357" s="331"/>
      <c r="I357" s="331"/>
      <c r="J357" s="318"/>
      <c r="K357" s="318"/>
      <c r="L357" s="318"/>
    </row>
    <row r="358" spans="1:12" ht="36" hidden="1" customHeight="1" x14ac:dyDescent="0.25">
      <c r="A358" s="529"/>
      <c r="B358" s="326"/>
      <c r="C358" s="323"/>
      <c r="D358" s="319"/>
      <c r="E358" s="319"/>
      <c r="F358" s="319"/>
      <c r="G358" s="319"/>
      <c r="H358" s="332"/>
      <c r="I358" s="332"/>
      <c r="J358" s="319"/>
      <c r="K358" s="319"/>
      <c r="L358" s="319"/>
    </row>
    <row r="359" spans="1:12" ht="157.5" customHeight="1" x14ac:dyDescent="0.25">
      <c r="A359" s="213" t="s">
        <v>417</v>
      </c>
      <c r="B359" s="189" t="s">
        <v>298</v>
      </c>
      <c r="C359" s="186" t="s">
        <v>347</v>
      </c>
      <c r="D359" s="186" t="s">
        <v>20</v>
      </c>
      <c r="E359" s="188">
        <v>10</v>
      </c>
      <c r="F359" s="188">
        <v>10</v>
      </c>
      <c r="G359" s="193">
        <v>1</v>
      </c>
      <c r="H359" s="195">
        <v>44500</v>
      </c>
      <c r="I359" s="195">
        <v>44500</v>
      </c>
      <c r="J359" s="193">
        <f>I359/H359</f>
        <v>1</v>
      </c>
      <c r="K359" s="188"/>
      <c r="L359" s="186" t="s">
        <v>111</v>
      </c>
    </row>
    <row r="360" spans="1:12" ht="89.25" customHeight="1" x14ac:dyDescent="0.25">
      <c r="A360" s="213" t="s">
        <v>418</v>
      </c>
      <c r="B360" s="189" t="s">
        <v>299</v>
      </c>
      <c r="C360" s="186" t="s">
        <v>348</v>
      </c>
      <c r="D360" s="186" t="s">
        <v>20</v>
      </c>
      <c r="E360" s="188">
        <v>4</v>
      </c>
      <c r="F360" s="188">
        <v>4</v>
      </c>
      <c r="G360" s="193">
        <v>1</v>
      </c>
      <c r="H360" s="195">
        <v>4956</v>
      </c>
      <c r="I360" s="195">
        <v>4956</v>
      </c>
      <c r="J360" s="193">
        <f>I360/H360</f>
        <v>1</v>
      </c>
      <c r="K360" s="188"/>
      <c r="L360" s="186" t="s">
        <v>111</v>
      </c>
    </row>
    <row r="361" spans="1:12" s="126" customFormat="1" ht="104.25" customHeight="1" x14ac:dyDescent="0.25">
      <c r="A361" s="121"/>
      <c r="B361" s="159" t="s">
        <v>245</v>
      </c>
      <c r="C361" s="138"/>
      <c r="D361" s="138"/>
      <c r="E361" s="138"/>
      <c r="F361" s="138"/>
      <c r="G361" s="138"/>
      <c r="H361" s="133">
        <f>H353+H347+H355</f>
        <v>223084.32</v>
      </c>
      <c r="I361" s="133">
        <f>I353+I347+I355</f>
        <v>216948.94</v>
      </c>
      <c r="J361" s="138"/>
      <c r="K361" s="138"/>
      <c r="L361" s="134">
        <f>(L347+L353+L355)/3</f>
        <v>100</v>
      </c>
    </row>
    <row r="362" spans="1:12" s="130" customFormat="1" ht="72.599999999999994" customHeight="1" x14ac:dyDescent="0.25">
      <c r="A362" s="263"/>
      <c r="B362" s="264" t="s">
        <v>320</v>
      </c>
      <c r="C362" s="127"/>
      <c r="D362" s="127"/>
      <c r="E362" s="127"/>
      <c r="F362" s="127"/>
      <c r="G362" s="127"/>
      <c r="H362" s="128">
        <f>H361+H344+H336+H327+H314+H300+H283+H276+H262+H226+H177</f>
        <v>524891896.40000004</v>
      </c>
      <c r="I362" s="316">
        <f>I361+I344+I336+I327+I314+I300+I283+I276+I262+I226+I177</f>
        <v>503057674.70000005</v>
      </c>
      <c r="J362" s="127"/>
      <c r="K362" s="127"/>
      <c r="L362" s="129">
        <f>(L177+L226+L262+L276+L283+L300+L314+L327+L336+L344+L361)/11</f>
        <v>114.51823262609383</v>
      </c>
    </row>
    <row r="363" spans="1:12" ht="73.900000000000006" hidden="1" customHeight="1" x14ac:dyDescent="0.25">
      <c r="A363" s="337"/>
      <c r="B363" s="3"/>
      <c r="C363" s="381" t="s">
        <v>23</v>
      </c>
      <c r="D363" s="11"/>
      <c r="E363" s="8"/>
      <c r="F363" s="8"/>
      <c r="G363" s="8"/>
      <c r="H363" s="8"/>
      <c r="I363" s="8"/>
      <c r="J363" s="8"/>
      <c r="K363" s="8"/>
      <c r="L363" s="8"/>
    </row>
    <row r="364" spans="1:12" ht="49.15" hidden="1" customHeight="1" x14ac:dyDescent="0.25">
      <c r="A364" s="337"/>
      <c r="B364" s="3"/>
      <c r="C364" s="381"/>
      <c r="D364" s="318"/>
      <c r="E364" s="325"/>
      <c r="F364" s="430"/>
      <c r="G364" s="430"/>
      <c r="H364" s="430"/>
      <c r="I364" s="430"/>
      <c r="J364" s="430"/>
      <c r="K364" s="430"/>
      <c r="L364" s="429"/>
    </row>
    <row r="365" spans="1:12" ht="16.149999999999999" hidden="1" customHeight="1" x14ac:dyDescent="0.25">
      <c r="A365" s="337"/>
      <c r="B365" s="3"/>
      <c r="C365" s="381"/>
      <c r="D365" s="318"/>
      <c r="E365" s="325"/>
      <c r="F365" s="430"/>
      <c r="G365" s="430"/>
      <c r="H365" s="430"/>
      <c r="I365" s="430"/>
      <c r="J365" s="430"/>
      <c r="K365" s="430"/>
      <c r="L365" s="429"/>
    </row>
    <row r="366" spans="1:12" ht="42" hidden="1" customHeight="1" x14ac:dyDescent="0.25">
      <c r="A366" s="337"/>
      <c r="B366" s="3"/>
      <c r="C366" s="7"/>
      <c r="D366" s="318"/>
      <c r="E366" s="325"/>
      <c r="F366" s="325"/>
      <c r="G366" s="325"/>
      <c r="H366" s="325"/>
      <c r="I366" s="325"/>
      <c r="J366" s="325"/>
      <c r="K366" s="325"/>
      <c r="L366" s="431"/>
    </row>
    <row r="367" spans="1:12" ht="52.15" hidden="1" customHeight="1" x14ac:dyDescent="0.25">
      <c r="A367" s="337"/>
      <c r="B367" s="3"/>
      <c r="C367" s="459"/>
      <c r="D367" s="318"/>
      <c r="E367" s="325"/>
      <c r="F367" s="325"/>
      <c r="G367" s="325"/>
      <c r="H367" s="325"/>
      <c r="I367" s="325"/>
      <c r="J367" s="325"/>
      <c r="K367" s="325"/>
      <c r="L367" s="431"/>
    </row>
    <row r="368" spans="1:12" ht="61.15" hidden="1" customHeight="1" x14ac:dyDescent="0.25">
      <c r="A368" s="337"/>
      <c r="B368" s="3"/>
      <c r="C368" s="459"/>
      <c r="D368" s="526"/>
      <c r="E368" s="427"/>
      <c r="F368" s="427"/>
      <c r="G368" s="427"/>
      <c r="H368" s="427"/>
      <c r="I368" s="427"/>
      <c r="J368" s="427"/>
      <c r="K368" s="427"/>
      <c r="L368" s="427"/>
    </row>
    <row r="369" spans="1:12" ht="24" hidden="1" customHeight="1" x14ac:dyDescent="0.25">
      <c r="A369" s="337"/>
      <c r="B369" s="3"/>
      <c r="C369" s="459"/>
      <c r="D369" s="526"/>
      <c r="E369" s="427"/>
      <c r="F369" s="427"/>
      <c r="G369" s="427"/>
      <c r="H369" s="427"/>
      <c r="I369" s="427"/>
      <c r="J369" s="427"/>
      <c r="K369" s="427"/>
      <c r="L369" s="427"/>
    </row>
    <row r="370" spans="1:12" ht="49.9" hidden="1" customHeight="1" x14ac:dyDescent="0.25">
      <c r="A370" s="338"/>
      <c r="B370" s="4"/>
      <c r="C370" s="459"/>
      <c r="D370" s="372"/>
      <c r="E370" s="428"/>
      <c r="F370" s="428"/>
      <c r="G370" s="428"/>
      <c r="H370" s="428"/>
      <c r="I370" s="428"/>
      <c r="J370" s="428"/>
      <c r="K370" s="428"/>
      <c r="L370" s="428"/>
    </row>
    <row r="371" spans="1:12" x14ac:dyDescent="0.25">
      <c r="C371" s="459"/>
    </row>
    <row r="372" spans="1:12" x14ac:dyDescent="0.25">
      <c r="C372" s="459"/>
    </row>
    <row r="373" spans="1:12" x14ac:dyDescent="0.25">
      <c r="C373" s="460"/>
    </row>
  </sheetData>
  <mergeCells count="913">
    <mergeCell ref="K242:K244"/>
    <mergeCell ref="H156:H157"/>
    <mergeCell ref="I122:I124"/>
    <mergeCell ref="I156:I157"/>
    <mergeCell ref="L192:L194"/>
    <mergeCell ref="L222:L223"/>
    <mergeCell ref="I202:I204"/>
    <mergeCell ref="I217:I219"/>
    <mergeCell ref="I234:I236"/>
    <mergeCell ref="L206:L208"/>
    <mergeCell ref="K206:K208"/>
    <mergeCell ref="H222:H223"/>
    <mergeCell ref="J222:J223"/>
    <mergeCell ref="J214:J216"/>
    <mergeCell ref="L214:L216"/>
    <mergeCell ref="I237:I239"/>
    <mergeCell ref="I206:I208"/>
    <mergeCell ref="J231:J233"/>
    <mergeCell ref="H192:H194"/>
    <mergeCell ref="I222:I223"/>
    <mergeCell ref="I231:I233"/>
    <mergeCell ref="J195:J197"/>
    <mergeCell ref="J198:J200"/>
    <mergeCell ref="H182:H184"/>
    <mergeCell ref="I161:I163"/>
    <mergeCell ref="I166:I167"/>
    <mergeCell ref="H166:H167"/>
    <mergeCell ref="H161:H163"/>
    <mergeCell ref="G189:G191"/>
    <mergeCell ref="F214:F216"/>
    <mergeCell ref="E206:E208"/>
    <mergeCell ref="E214:E216"/>
    <mergeCell ref="J192:J194"/>
    <mergeCell ref="H198:H200"/>
    <mergeCell ref="I198:I200"/>
    <mergeCell ref="I192:I194"/>
    <mergeCell ref="I214:I216"/>
    <mergeCell ref="G195:G197"/>
    <mergeCell ref="I189:I191"/>
    <mergeCell ref="H189:H191"/>
    <mergeCell ref="H137:H139"/>
    <mergeCell ref="I131:I133"/>
    <mergeCell ref="K119:K121"/>
    <mergeCell ref="K113:K115"/>
    <mergeCell ref="I182:I184"/>
    <mergeCell ref="J189:J191"/>
    <mergeCell ref="H195:H197"/>
    <mergeCell ref="H202:H204"/>
    <mergeCell ref="J206:J208"/>
    <mergeCell ref="I186:I188"/>
    <mergeCell ref="J125:J127"/>
    <mergeCell ref="K122:K124"/>
    <mergeCell ref="J137:J139"/>
    <mergeCell ref="H175:H176"/>
    <mergeCell ref="I175:I176"/>
    <mergeCell ref="I195:I197"/>
    <mergeCell ref="J186:J188"/>
    <mergeCell ref="I158:I160"/>
    <mergeCell ref="H140:H141"/>
    <mergeCell ref="H152:H154"/>
    <mergeCell ref="I140:I141"/>
    <mergeCell ref="J152:J154"/>
    <mergeCell ref="J140:J141"/>
    <mergeCell ref="H158:H160"/>
    <mergeCell ref="H125:H127"/>
    <mergeCell ref="H129:H130"/>
    <mergeCell ref="I116:I118"/>
    <mergeCell ref="I113:I115"/>
    <mergeCell ref="J122:J124"/>
    <mergeCell ref="K131:K133"/>
    <mergeCell ref="J119:J121"/>
    <mergeCell ref="I125:I127"/>
    <mergeCell ref="J129:J130"/>
    <mergeCell ref="H134:H136"/>
    <mergeCell ref="H131:H133"/>
    <mergeCell ref="J158:J160"/>
    <mergeCell ref="J131:J133"/>
    <mergeCell ref="H186:H188"/>
    <mergeCell ref="F91:F97"/>
    <mergeCell ref="E119:E121"/>
    <mergeCell ref="H113:H115"/>
    <mergeCell ref="I129:I130"/>
    <mergeCell ref="I134:I136"/>
    <mergeCell ref="G166:G167"/>
    <mergeCell ref="J116:J118"/>
    <mergeCell ref="H116:H118"/>
    <mergeCell ref="J104:J106"/>
    <mergeCell ref="J113:J115"/>
    <mergeCell ref="E107:E109"/>
    <mergeCell ref="F107:F109"/>
    <mergeCell ref="F110:F111"/>
    <mergeCell ref="E110:E111"/>
    <mergeCell ref="G113:G115"/>
    <mergeCell ref="F113:F115"/>
    <mergeCell ref="E113:E115"/>
    <mergeCell ref="H119:H121"/>
    <mergeCell ref="I137:I139"/>
    <mergeCell ref="C217:C219"/>
    <mergeCell ref="G202:G204"/>
    <mergeCell ref="G198:G200"/>
    <mergeCell ref="F202:F204"/>
    <mergeCell ref="C206:C208"/>
    <mergeCell ref="D198:D200"/>
    <mergeCell ref="H217:H219"/>
    <mergeCell ref="C198:C200"/>
    <mergeCell ref="H214:H216"/>
    <mergeCell ref="F206:F208"/>
    <mergeCell ref="D202:D204"/>
    <mergeCell ref="D206:D208"/>
    <mergeCell ref="C202:C204"/>
    <mergeCell ref="G214:G216"/>
    <mergeCell ref="D217:D219"/>
    <mergeCell ref="H206:H208"/>
    <mergeCell ref="I252:I254"/>
    <mergeCell ref="D214:D216"/>
    <mergeCell ref="G192:G194"/>
    <mergeCell ref="F198:F200"/>
    <mergeCell ref="F192:F194"/>
    <mergeCell ref="F195:F197"/>
    <mergeCell ref="E137:E139"/>
    <mergeCell ref="G161:G163"/>
    <mergeCell ref="F161:F163"/>
    <mergeCell ref="F182:F184"/>
    <mergeCell ref="D186:D188"/>
    <mergeCell ref="D192:D194"/>
    <mergeCell ref="F140:F141"/>
    <mergeCell ref="D137:D139"/>
    <mergeCell ref="E182:E184"/>
    <mergeCell ref="G152:G154"/>
    <mergeCell ref="D175:D176"/>
    <mergeCell ref="E175:E176"/>
    <mergeCell ref="F175:F176"/>
    <mergeCell ref="G137:G139"/>
    <mergeCell ref="E217:E219"/>
    <mergeCell ref="H231:H233"/>
    <mergeCell ref="D252:D254"/>
    <mergeCell ref="I152:I154"/>
    <mergeCell ref="J217:J219"/>
    <mergeCell ref="I242:I244"/>
    <mergeCell ref="H292:H294"/>
    <mergeCell ref="K287:K289"/>
    <mergeCell ref="J287:J289"/>
    <mergeCell ref="G308:G310"/>
    <mergeCell ref="K292:K294"/>
    <mergeCell ref="J234:J236"/>
    <mergeCell ref="K269:K271"/>
    <mergeCell ref="H297:H299"/>
    <mergeCell ref="H247:H249"/>
    <mergeCell ref="I266:I268"/>
    <mergeCell ref="H269:H271"/>
    <mergeCell ref="H234:H236"/>
    <mergeCell ref="J297:J299"/>
    <mergeCell ref="K247:K249"/>
    <mergeCell ref="J269:J271"/>
    <mergeCell ref="J242:J244"/>
    <mergeCell ref="J237:J239"/>
    <mergeCell ref="I247:I249"/>
    <mergeCell ref="J266:J268"/>
    <mergeCell ref="G234:G236"/>
    <mergeCell ref="J256:J258"/>
    <mergeCell ref="K256:K258"/>
    <mergeCell ref="G364:G365"/>
    <mergeCell ref="E324:E326"/>
    <mergeCell ref="F324:F326"/>
    <mergeCell ref="E252:E254"/>
    <mergeCell ref="H324:H326"/>
    <mergeCell ref="H237:H239"/>
    <mergeCell ref="E234:E236"/>
    <mergeCell ref="F222:F223"/>
    <mergeCell ref="G252:G254"/>
    <mergeCell ref="G331:G333"/>
    <mergeCell ref="G222:G223"/>
    <mergeCell ref="G237:G239"/>
    <mergeCell ref="G231:G233"/>
    <mergeCell ref="E237:E239"/>
    <mergeCell ref="H252:H254"/>
    <mergeCell ref="E231:E233"/>
    <mergeCell ref="E368:E370"/>
    <mergeCell ref="E366:E367"/>
    <mergeCell ref="E280:E282"/>
    <mergeCell ref="H317:H319"/>
    <mergeCell ref="G317:G319"/>
    <mergeCell ref="F368:F370"/>
    <mergeCell ref="F308:F310"/>
    <mergeCell ref="F234:F236"/>
    <mergeCell ref="E348:E350"/>
    <mergeCell ref="E331:E333"/>
    <mergeCell ref="F366:F367"/>
    <mergeCell ref="F364:F365"/>
    <mergeCell ref="G247:G249"/>
    <mergeCell ref="G242:G244"/>
    <mergeCell ref="G297:G299"/>
    <mergeCell ref="G287:G289"/>
    <mergeCell ref="F237:F239"/>
    <mergeCell ref="F348:F350"/>
    <mergeCell ref="E356:E358"/>
    <mergeCell ref="F356:F358"/>
    <mergeCell ref="E340:E342"/>
    <mergeCell ref="E317:E319"/>
    <mergeCell ref="H368:H370"/>
    <mergeCell ref="G368:G370"/>
    <mergeCell ref="D231:D233"/>
    <mergeCell ref="D222:D223"/>
    <mergeCell ref="F231:F233"/>
    <mergeCell ref="F297:F299"/>
    <mergeCell ref="F256:F258"/>
    <mergeCell ref="F292:F294"/>
    <mergeCell ref="E297:E299"/>
    <mergeCell ref="E256:E258"/>
    <mergeCell ref="F247:F249"/>
    <mergeCell ref="E266:E268"/>
    <mergeCell ref="E292:E294"/>
    <mergeCell ref="F252:F254"/>
    <mergeCell ref="A363:A370"/>
    <mergeCell ref="B287:B289"/>
    <mergeCell ref="A242:A244"/>
    <mergeCell ref="A308:A310"/>
    <mergeCell ref="A297:A299"/>
    <mergeCell ref="A317:A319"/>
    <mergeCell ref="D368:D370"/>
    <mergeCell ref="A331:A333"/>
    <mergeCell ref="D366:D367"/>
    <mergeCell ref="C369:C370"/>
    <mergeCell ref="C363:C365"/>
    <mergeCell ref="C367:C368"/>
    <mergeCell ref="C247:C249"/>
    <mergeCell ref="C269:C271"/>
    <mergeCell ref="D269:D271"/>
    <mergeCell ref="C292:C294"/>
    <mergeCell ref="B269:B271"/>
    <mergeCell ref="A280:A282"/>
    <mergeCell ref="B247:B249"/>
    <mergeCell ref="A269:A271"/>
    <mergeCell ref="A356:A358"/>
    <mergeCell ref="B242:B244"/>
    <mergeCell ref="A340:A342"/>
    <mergeCell ref="D331:D333"/>
    <mergeCell ref="C371:C373"/>
    <mergeCell ref="B340:B342"/>
    <mergeCell ref="C297:C299"/>
    <mergeCell ref="D292:D294"/>
    <mergeCell ref="D247:D249"/>
    <mergeCell ref="D237:D239"/>
    <mergeCell ref="B331:B333"/>
    <mergeCell ref="B308:B310"/>
    <mergeCell ref="B280:B282"/>
    <mergeCell ref="C242:C244"/>
    <mergeCell ref="D242:D244"/>
    <mergeCell ref="D364:D365"/>
    <mergeCell ref="B266:B268"/>
    <mergeCell ref="C266:C268"/>
    <mergeCell ref="D348:D350"/>
    <mergeCell ref="B348:B350"/>
    <mergeCell ref="C252:C254"/>
    <mergeCell ref="D266:D268"/>
    <mergeCell ref="C317:C319"/>
    <mergeCell ref="C340:C342"/>
    <mergeCell ref="C331:C333"/>
    <mergeCell ref="B292:B294"/>
    <mergeCell ref="D317:D319"/>
    <mergeCell ref="D256:D258"/>
    <mergeCell ref="C231:C233"/>
    <mergeCell ref="C237:C239"/>
    <mergeCell ref="B222:B223"/>
    <mergeCell ref="A222:A223"/>
    <mergeCell ref="C222:C223"/>
    <mergeCell ref="B231:B233"/>
    <mergeCell ref="A247:A249"/>
    <mergeCell ref="A252:A254"/>
    <mergeCell ref="B252:B254"/>
    <mergeCell ref="C234:C236"/>
    <mergeCell ref="A234:A236"/>
    <mergeCell ref="B234:B236"/>
    <mergeCell ref="J26:J28"/>
    <mergeCell ref="H122:H124"/>
    <mergeCell ref="F104:F106"/>
    <mergeCell ref="G129:G130"/>
    <mergeCell ref="G122:G124"/>
    <mergeCell ref="H70:H72"/>
    <mergeCell ref="J70:J72"/>
    <mergeCell ref="I57:I59"/>
    <mergeCell ref="F60:F62"/>
    <mergeCell ref="J98:J100"/>
    <mergeCell ref="H91:H97"/>
    <mergeCell ref="I86:I90"/>
    <mergeCell ref="G86:G90"/>
    <mergeCell ref="H57:H59"/>
    <mergeCell ref="H73:H75"/>
    <mergeCell ref="H78:H80"/>
    <mergeCell ref="F73:F75"/>
    <mergeCell ref="I73:I75"/>
    <mergeCell ref="G60:G62"/>
    <mergeCell ref="I81:I85"/>
    <mergeCell ref="I91:I97"/>
    <mergeCell ref="F86:F90"/>
    <mergeCell ref="G107:G109"/>
    <mergeCell ref="G116:G118"/>
    <mergeCell ref="I22:I25"/>
    <mergeCell ref="J63:J65"/>
    <mergeCell ref="J81:J85"/>
    <mergeCell ref="I78:I80"/>
    <mergeCell ref="J46:J48"/>
    <mergeCell ref="H46:H48"/>
    <mergeCell ref="F54:F56"/>
    <mergeCell ref="F63:F65"/>
    <mergeCell ref="H63:H65"/>
    <mergeCell ref="I63:I65"/>
    <mergeCell ref="I60:I62"/>
    <mergeCell ref="G46:G48"/>
    <mergeCell ref="I54:I56"/>
    <mergeCell ref="H54:H56"/>
    <mergeCell ref="I49:I51"/>
    <mergeCell ref="H49:H51"/>
    <mergeCell ref="I42:I44"/>
    <mergeCell ref="I70:I72"/>
    <mergeCell ref="G63:G65"/>
    <mergeCell ref="H81:H85"/>
    <mergeCell ref="G81:G85"/>
    <mergeCell ref="J54:J56"/>
    <mergeCell ref="H42:H44"/>
    <mergeCell ref="I39:I41"/>
    <mergeCell ref="L15:L17"/>
    <mergeCell ref="H4:I4"/>
    <mergeCell ref="I26:I28"/>
    <mergeCell ref="J36:J38"/>
    <mergeCell ref="H29:H31"/>
    <mergeCell ref="H26:H28"/>
    <mergeCell ref="E26:E28"/>
    <mergeCell ref="G36:G38"/>
    <mergeCell ref="J15:J17"/>
    <mergeCell ref="L22:L25"/>
    <mergeCell ref="E5:F5"/>
    <mergeCell ref="E6:E7"/>
    <mergeCell ref="F6:F7"/>
    <mergeCell ref="H5:H7"/>
    <mergeCell ref="G4:G7"/>
    <mergeCell ref="L19:L20"/>
    <mergeCell ref="K18:K21"/>
    <mergeCell ref="J22:J25"/>
    <mergeCell ref="L29:L31"/>
    <mergeCell ref="L26:L28"/>
    <mergeCell ref="I15:I17"/>
    <mergeCell ref="J18:J21"/>
    <mergeCell ref="K22:K25"/>
    <mergeCell ref="H22:H25"/>
    <mergeCell ref="D22:D25"/>
    <mergeCell ref="F42:F44"/>
    <mergeCell ref="G39:G41"/>
    <mergeCell ref="G26:G28"/>
    <mergeCell ref="F36:F38"/>
    <mergeCell ref="F39:F41"/>
    <mergeCell ref="B54:B56"/>
    <mergeCell ref="B29:B31"/>
    <mergeCell ref="C29:C31"/>
    <mergeCell ref="B49:B51"/>
    <mergeCell ref="C39:C41"/>
    <mergeCell ref="B46:B48"/>
    <mergeCell ref="C54:C56"/>
    <mergeCell ref="F29:F31"/>
    <mergeCell ref="F26:F28"/>
    <mergeCell ref="E22:E25"/>
    <mergeCell ref="B22:B25"/>
    <mergeCell ref="F22:F25"/>
    <mergeCell ref="G22:G25"/>
    <mergeCell ref="G29:G31"/>
    <mergeCell ref="A36:B38"/>
    <mergeCell ref="E36:E38"/>
    <mergeCell ref="G42:G44"/>
    <mergeCell ref="B40:B41"/>
    <mergeCell ref="H18:H21"/>
    <mergeCell ref="H15:H17"/>
    <mergeCell ref="D18:D21"/>
    <mergeCell ref="A15:A17"/>
    <mergeCell ref="G18:G21"/>
    <mergeCell ref="K15:K17"/>
    <mergeCell ref="B16:B17"/>
    <mergeCell ref="C15:C17"/>
    <mergeCell ref="F15:F17"/>
    <mergeCell ref="G15:G17"/>
    <mergeCell ref="E15:E17"/>
    <mergeCell ref="D15:D17"/>
    <mergeCell ref="F18:F21"/>
    <mergeCell ref="A18:A21"/>
    <mergeCell ref="E18:E21"/>
    <mergeCell ref="C18:C19"/>
    <mergeCell ref="C20:C21"/>
    <mergeCell ref="C22:C25"/>
    <mergeCell ref="A26:A28"/>
    <mergeCell ref="A22:A25"/>
    <mergeCell ref="A29:A31"/>
    <mergeCell ref="A1:L1"/>
    <mergeCell ref="A14:B14"/>
    <mergeCell ref="A9:B9"/>
    <mergeCell ref="A10:B10"/>
    <mergeCell ref="A11:B11"/>
    <mergeCell ref="D5:D7"/>
    <mergeCell ref="A2:L2"/>
    <mergeCell ref="A13:B13"/>
    <mergeCell ref="C4:F4"/>
    <mergeCell ref="C5:C7"/>
    <mergeCell ref="A4:A7"/>
    <mergeCell ref="B4:B7"/>
    <mergeCell ref="A12:B12"/>
    <mergeCell ref="J4:J7"/>
    <mergeCell ref="K4:K7"/>
    <mergeCell ref="L4:L7"/>
    <mergeCell ref="I29:I31"/>
    <mergeCell ref="B18:B21"/>
    <mergeCell ref="I5:I7"/>
    <mergeCell ref="I18:I21"/>
    <mergeCell ref="A46:A48"/>
    <mergeCell ref="C49:C51"/>
    <mergeCell ref="D73:D75"/>
    <mergeCell ref="D78:D80"/>
    <mergeCell ref="E46:E48"/>
    <mergeCell ref="A49:A51"/>
    <mergeCell ref="C42:C44"/>
    <mergeCell ref="A39:A41"/>
    <mergeCell ref="B42:B44"/>
    <mergeCell ref="A60:A62"/>
    <mergeCell ref="A70:A71"/>
    <mergeCell ref="A77:B77"/>
    <mergeCell ref="A54:A56"/>
    <mergeCell ref="A57:A59"/>
    <mergeCell ref="B63:B65"/>
    <mergeCell ref="B57:B59"/>
    <mergeCell ref="B60:B62"/>
    <mergeCell ref="B32:B35"/>
    <mergeCell ref="E39:E41"/>
    <mergeCell ref="C36:C38"/>
    <mergeCell ref="D39:D41"/>
    <mergeCell ref="A42:A44"/>
    <mergeCell ref="D26:D28"/>
    <mergeCell ref="B26:B28"/>
    <mergeCell ref="E42:E44"/>
    <mergeCell ref="A32:A34"/>
    <mergeCell ref="C26:C28"/>
    <mergeCell ref="D42:D44"/>
    <mergeCell ref="A107:A109"/>
    <mergeCell ref="A101:A102"/>
    <mergeCell ref="D101:D102"/>
    <mergeCell ref="A104:B106"/>
    <mergeCell ref="G110:G111"/>
    <mergeCell ref="C63:C65"/>
    <mergeCell ref="E57:E59"/>
    <mergeCell ref="J91:J97"/>
    <mergeCell ref="J107:J109"/>
    <mergeCell ref="J86:J90"/>
    <mergeCell ref="G73:G75"/>
    <mergeCell ref="E60:E62"/>
    <mergeCell ref="D60:D62"/>
    <mergeCell ref="C57:C59"/>
    <mergeCell ref="G91:G97"/>
    <mergeCell ref="H86:H90"/>
    <mergeCell ref="E98:E100"/>
    <mergeCell ref="E104:E106"/>
    <mergeCell ref="F98:F100"/>
    <mergeCell ref="H107:H109"/>
    <mergeCell ref="H110:H111"/>
    <mergeCell ref="C86:C90"/>
    <mergeCell ref="F81:F85"/>
    <mergeCell ref="J110:J111"/>
    <mergeCell ref="B101:B102"/>
    <mergeCell ref="A98:A100"/>
    <mergeCell ref="B91:B97"/>
    <mergeCell ref="B70:B72"/>
    <mergeCell ref="C73:C75"/>
    <mergeCell ref="B81:B85"/>
    <mergeCell ref="B98:B100"/>
    <mergeCell ref="B79:B80"/>
    <mergeCell ref="C98:C100"/>
    <mergeCell ref="A86:A90"/>
    <mergeCell ref="B86:B90"/>
    <mergeCell ref="C78:C80"/>
    <mergeCell ref="C91:C97"/>
    <mergeCell ref="C101:C102"/>
    <mergeCell ref="A81:A85"/>
    <mergeCell ref="A91:A97"/>
    <mergeCell ref="A73:B75"/>
    <mergeCell ref="A76:B76"/>
    <mergeCell ref="A78:A80"/>
    <mergeCell ref="D182:D184"/>
    <mergeCell ref="F49:F51"/>
    <mergeCell ref="C60:C62"/>
    <mergeCell ref="E73:E75"/>
    <mergeCell ref="D54:D56"/>
    <mergeCell ref="E81:E85"/>
    <mergeCell ref="D70:D72"/>
    <mergeCell ref="D63:D65"/>
    <mergeCell ref="F70:F72"/>
    <mergeCell ref="E70:E72"/>
    <mergeCell ref="D81:D85"/>
    <mergeCell ref="C81:C85"/>
    <mergeCell ref="C70:C72"/>
    <mergeCell ref="F57:F59"/>
    <mergeCell ref="C137:C139"/>
    <mergeCell ref="E152:E154"/>
    <mergeCell ref="L321:L323"/>
    <mergeCell ref="G57:G59"/>
    <mergeCell ref="E91:E97"/>
    <mergeCell ref="D91:D97"/>
    <mergeCell ref="E86:E90"/>
    <mergeCell ref="G292:G294"/>
    <mergeCell ref="E116:E118"/>
    <mergeCell ref="D122:D124"/>
    <mergeCell ref="D119:D121"/>
    <mergeCell ref="E122:E124"/>
    <mergeCell ref="F116:F118"/>
    <mergeCell ref="F134:F136"/>
    <mergeCell ref="F122:F124"/>
    <mergeCell ref="F119:F121"/>
    <mergeCell ref="F125:F127"/>
    <mergeCell ref="G175:G176"/>
    <mergeCell ref="E140:E141"/>
    <mergeCell ref="F152:F154"/>
    <mergeCell ref="F166:F167"/>
    <mergeCell ref="E158:E160"/>
    <mergeCell ref="E161:E163"/>
    <mergeCell ref="D280:D282"/>
    <mergeCell ref="D234:D236"/>
    <mergeCell ref="E222:E223"/>
    <mergeCell ref="J331:J333"/>
    <mergeCell ref="I324:I326"/>
    <mergeCell ref="J324:J326"/>
    <mergeCell ref="K324:K326"/>
    <mergeCell ref="I331:I333"/>
    <mergeCell ref="K331:K333"/>
    <mergeCell ref="I308:I310"/>
    <mergeCell ref="K297:K299"/>
    <mergeCell ref="J321:J323"/>
    <mergeCell ref="K321:K323"/>
    <mergeCell ref="J317:J319"/>
    <mergeCell ref="K107:K109"/>
    <mergeCell ref="K110:K111"/>
    <mergeCell ref="K116:K118"/>
    <mergeCell ref="I119:I121"/>
    <mergeCell ref="I107:I109"/>
    <mergeCell ref="G104:G106"/>
    <mergeCell ref="I104:I106"/>
    <mergeCell ref="I110:I111"/>
    <mergeCell ref="C104:C106"/>
    <mergeCell ref="C107:C109"/>
    <mergeCell ref="C110:C111"/>
    <mergeCell ref="D110:D111"/>
    <mergeCell ref="D107:D109"/>
    <mergeCell ref="G158:G160"/>
    <mergeCell ref="E166:E167"/>
    <mergeCell ref="G119:G121"/>
    <mergeCell ref="D152:D154"/>
    <mergeCell ref="C119:C121"/>
    <mergeCell ref="F137:F139"/>
    <mergeCell ref="F131:F133"/>
    <mergeCell ref="C113:C115"/>
    <mergeCell ref="C116:C118"/>
    <mergeCell ref="G131:G133"/>
    <mergeCell ref="G134:G136"/>
    <mergeCell ref="D116:D118"/>
    <mergeCell ref="E125:E127"/>
    <mergeCell ref="D131:D133"/>
    <mergeCell ref="E131:E133"/>
    <mergeCell ref="D125:D127"/>
    <mergeCell ref="F158:F160"/>
    <mergeCell ref="G125:G127"/>
    <mergeCell ref="I368:I370"/>
    <mergeCell ref="L366:L367"/>
    <mergeCell ref="K366:K367"/>
    <mergeCell ref="J366:J367"/>
    <mergeCell ref="I366:I367"/>
    <mergeCell ref="H366:H367"/>
    <mergeCell ref="J175:J176"/>
    <mergeCell ref="K175:K176"/>
    <mergeCell ref="J364:J365"/>
    <mergeCell ref="I364:I365"/>
    <mergeCell ref="I348:I350"/>
    <mergeCell ref="H364:H365"/>
    <mergeCell ref="L348:L350"/>
    <mergeCell ref="K348:K350"/>
    <mergeCell ref="J348:J350"/>
    <mergeCell ref="H356:H358"/>
    <mergeCell ref="K192:K194"/>
    <mergeCell ref="K214:K216"/>
    <mergeCell ref="K198:K200"/>
    <mergeCell ref="L195:L197"/>
    <mergeCell ref="H242:H244"/>
    <mergeCell ref="I321:I323"/>
    <mergeCell ref="I340:I342"/>
    <mergeCell ref="L269:L271"/>
    <mergeCell ref="L161:L163"/>
    <mergeCell ref="K156:K157"/>
    <mergeCell ref="K152:K154"/>
    <mergeCell ref="K166:K167"/>
    <mergeCell ref="L368:L370"/>
    <mergeCell ref="K368:K370"/>
    <mergeCell ref="J368:J370"/>
    <mergeCell ref="J166:J167"/>
    <mergeCell ref="K217:K219"/>
    <mergeCell ref="K189:K191"/>
    <mergeCell ref="L175:L176"/>
    <mergeCell ref="K237:K239"/>
    <mergeCell ref="L242:L244"/>
    <mergeCell ref="L237:L239"/>
    <mergeCell ref="K234:K236"/>
    <mergeCell ref="L364:L365"/>
    <mergeCell ref="K364:K365"/>
    <mergeCell ref="K317:K319"/>
    <mergeCell ref="L324:L326"/>
    <mergeCell ref="J340:J342"/>
    <mergeCell ref="K308:K310"/>
    <mergeCell ref="L331:L333"/>
    <mergeCell ref="J280:J282"/>
    <mergeCell ref="L317:L319"/>
    <mergeCell ref="G366:G367"/>
    <mergeCell ref="F217:F219"/>
    <mergeCell ref="E186:E188"/>
    <mergeCell ref="F186:F188"/>
    <mergeCell ref="E192:E194"/>
    <mergeCell ref="E202:E204"/>
    <mergeCell ref="E198:E200"/>
    <mergeCell ref="E189:E191"/>
    <mergeCell ref="E195:E197"/>
    <mergeCell ref="F189:F191"/>
    <mergeCell ref="G206:G208"/>
    <mergeCell ref="G186:G188"/>
    <mergeCell ref="F331:F333"/>
    <mergeCell ref="E269:E271"/>
    <mergeCell ref="F242:F244"/>
    <mergeCell ref="E287:E289"/>
    <mergeCell ref="E364:E365"/>
    <mergeCell ref="F269:F271"/>
    <mergeCell ref="F287:F289"/>
    <mergeCell ref="F266:F268"/>
    <mergeCell ref="E247:E249"/>
    <mergeCell ref="E242:E244"/>
    <mergeCell ref="E308:E310"/>
    <mergeCell ref="G217:G219"/>
    <mergeCell ref="L36:L38"/>
    <mergeCell ref="L60:L62"/>
    <mergeCell ref="L46:L48"/>
    <mergeCell ref="L49:L51"/>
    <mergeCell ref="K26:K28"/>
    <mergeCell ref="K60:K62"/>
    <mergeCell ref="C46:C48"/>
    <mergeCell ref="J42:J44"/>
    <mergeCell ref="K42:K44"/>
    <mergeCell ref="K49:K51"/>
    <mergeCell ref="J49:J51"/>
    <mergeCell ref="H60:H62"/>
    <mergeCell ref="E54:E56"/>
    <mergeCell ref="E29:E31"/>
    <mergeCell ref="D29:D31"/>
    <mergeCell ref="D36:D38"/>
    <mergeCell ref="J60:J62"/>
    <mergeCell ref="D49:D51"/>
    <mergeCell ref="E49:E51"/>
    <mergeCell ref="D46:D48"/>
    <mergeCell ref="K36:K38"/>
    <mergeCell ref="K29:K31"/>
    <mergeCell ref="I36:I38"/>
    <mergeCell ref="K39:K41"/>
    <mergeCell ref="J29:J31"/>
    <mergeCell ref="D104:D106"/>
    <mergeCell ref="D113:D115"/>
    <mergeCell ref="D86:D90"/>
    <mergeCell ref="I46:I48"/>
    <mergeCell ref="H39:H41"/>
    <mergeCell ref="H36:H38"/>
    <mergeCell ref="J39:J41"/>
    <mergeCell ref="F46:F48"/>
    <mergeCell ref="G98:G100"/>
    <mergeCell ref="G49:G51"/>
    <mergeCell ref="F78:F80"/>
    <mergeCell ref="E63:E65"/>
    <mergeCell ref="G54:G56"/>
    <mergeCell ref="J57:J59"/>
    <mergeCell ref="D98:D100"/>
    <mergeCell ref="J73:J75"/>
    <mergeCell ref="J78:J80"/>
    <mergeCell ref="I98:I100"/>
    <mergeCell ref="H98:H100"/>
    <mergeCell ref="H104:H106"/>
    <mergeCell ref="G78:G80"/>
    <mergeCell ref="E78:E80"/>
    <mergeCell ref="G70:G72"/>
    <mergeCell ref="L42:L44"/>
    <mergeCell ref="D134:D136"/>
    <mergeCell ref="G140:G141"/>
    <mergeCell ref="G280:G282"/>
    <mergeCell ref="H287:H289"/>
    <mergeCell ref="I280:I282"/>
    <mergeCell ref="I287:I289"/>
    <mergeCell ref="H280:H282"/>
    <mergeCell ref="K54:K56"/>
    <mergeCell ref="L186:L188"/>
    <mergeCell ref="K186:K188"/>
    <mergeCell ref="K161:K163"/>
    <mergeCell ref="L140:L141"/>
    <mergeCell ref="L158:L160"/>
    <mergeCell ref="J134:J136"/>
    <mergeCell ref="J156:J157"/>
    <mergeCell ref="J161:J163"/>
    <mergeCell ref="L182:L184"/>
    <mergeCell ref="J182:J184"/>
    <mergeCell ref="L166:L167"/>
    <mergeCell ref="L156:L157"/>
    <mergeCell ref="L134:L136"/>
    <mergeCell ref="L152:L154"/>
    <mergeCell ref="K222:K223"/>
    <mergeCell ref="L73:L75"/>
    <mergeCell ref="L81:L85"/>
    <mergeCell ref="L119:L121"/>
    <mergeCell ref="L125:L127"/>
    <mergeCell ref="L247:L249"/>
    <mergeCell ref="L131:L133"/>
    <mergeCell ref="K137:K139"/>
    <mergeCell ref="K252:K254"/>
    <mergeCell ref="L252:L254"/>
    <mergeCell ref="L129:L130"/>
    <mergeCell ref="K129:K130"/>
    <mergeCell ref="K140:K141"/>
    <mergeCell ref="L104:L106"/>
    <mergeCell ref="L231:L233"/>
    <mergeCell ref="L234:L236"/>
    <mergeCell ref="K231:K233"/>
    <mergeCell ref="L217:L219"/>
    <mergeCell ref="L189:L191"/>
    <mergeCell ref="L202:L204"/>
    <mergeCell ref="K202:K204"/>
    <mergeCell ref="K195:K197"/>
    <mergeCell ref="L198:L200"/>
    <mergeCell ref="K125:K127"/>
    <mergeCell ref="L122:L124"/>
    <mergeCell ref="K63:K65"/>
    <mergeCell ref="L70:L72"/>
    <mergeCell ref="K98:K100"/>
    <mergeCell ref="K81:K85"/>
    <mergeCell ref="L57:L59"/>
    <mergeCell ref="L39:L41"/>
    <mergeCell ref="L116:L118"/>
    <mergeCell ref="L54:L56"/>
    <mergeCell ref="K57:K59"/>
    <mergeCell ref="K46:K48"/>
    <mergeCell ref="L78:L80"/>
    <mergeCell ref="L107:L109"/>
    <mergeCell ref="K73:K75"/>
    <mergeCell ref="L91:L97"/>
    <mergeCell ref="L63:L65"/>
    <mergeCell ref="L98:L100"/>
    <mergeCell ref="K104:K106"/>
    <mergeCell ref="L86:L90"/>
    <mergeCell ref="K91:K97"/>
    <mergeCell ref="L113:L115"/>
    <mergeCell ref="K86:K90"/>
    <mergeCell ref="L110:L111"/>
    <mergeCell ref="K78:K80"/>
    <mergeCell ref="K70:K72"/>
    <mergeCell ref="A134:A136"/>
    <mergeCell ref="K182:K184"/>
    <mergeCell ref="C214:C216"/>
    <mergeCell ref="C186:C188"/>
    <mergeCell ref="A206:A208"/>
    <mergeCell ref="B214:B216"/>
    <mergeCell ref="A214:A216"/>
    <mergeCell ref="D166:D167"/>
    <mergeCell ref="K134:K136"/>
    <mergeCell ref="K158:K160"/>
    <mergeCell ref="B166:B167"/>
    <mergeCell ref="B137:B139"/>
    <mergeCell ref="A148:B148"/>
    <mergeCell ref="D189:D191"/>
    <mergeCell ref="D195:D197"/>
    <mergeCell ref="B198:B200"/>
    <mergeCell ref="B192:B194"/>
    <mergeCell ref="A182:A184"/>
    <mergeCell ref="B182:B184"/>
    <mergeCell ref="E134:E136"/>
    <mergeCell ref="G182:G184"/>
    <mergeCell ref="D140:D141"/>
    <mergeCell ref="D158:D160"/>
    <mergeCell ref="J202:J204"/>
    <mergeCell ref="B113:B115"/>
    <mergeCell ref="B186:B188"/>
    <mergeCell ref="B158:B160"/>
    <mergeCell ref="C129:C130"/>
    <mergeCell ref="C140:C141"/>
    <mergeCell ref="C125:C127"/>
    <mergeCell ref="C134:C136"/>
    <mergeCell ref="D161:D163"/>
    <mergeCell ref="B119:B121"/>
    <mergeCell ref="A168:B168"/>
    <mergeCell ref="A172:B172"/>
    <mergeCell ref="C122:C124"/>
    <mergeCell ref="C152:C154"/>
    <mergeCell ref="C166:C167"/>
    <mergeCell ref="C131:C133"/>
    <mergeCell ref="C161:C163"/>
    <mergeCell ref="C182:C184"/>
    <mergeCell ref="B175:B176"/>
    <mergeCell ref="A155:A157"/>
    <mergeCell ref="A116:A118"/>
    <mergeCell ref="A186:A188"/>
    <mergeCell ref="A166:A167"/>
    <mergeCell ref="A119:A121"/>
    <mergeCell ref="A152:B154"/>
    <mergeCell ref="C195:C197"/>
    <mergeCell ref="C175:C176"/>
    <mergeCell ref="A161:B163"/>
    <mergeCell ref="A158:A160"/>
    <mergeCell ref="C158:C160"/>
    <mergeCell ref="B108:B109"/>
    <mergeCell ref="B116:B118"/>
    <mergeCell ref="A110:A112"/>
    <mergeCell ref="A113:A115"/>
    <mergeCell ref="A128:A130"/>
    <mergeCell ref="A142:A143"/>
    <mergeCell ref="A131:A133"/>
    <mergeCell ref="B131:B133"/>
    <mergeCell ref="A137:A139"/>
    <mergeCell ref="B156:B157"/>
    <mergeCell ref="B110:B112"/>
    <mergeCell ref="A122:A124"/>
    <mergeCell ref="B122:B124"/>
    <mergeCell ref="A140:B141"/>
    <mergeCell ref="B134:B136"/>
    <mergeCell ref="B129:B130"/>
    <mergeCell ref="A125:B127"/>
    <mergeCell ref="C189:C191"/>
    <mergeCell ref="C192:C194"/>
    <mergeCell ref="B217:B219"/>
    <mergeCell ref="B237:B239"/>
    <mergeCell ref="B189:B191"/>
    <mergeCell ref="A189:A191"/>
    <mergeCell ref="A202:A204"/>
    <mergeCell ref="B227:B228"/>
    <mergeCell ref="B206:B208"/>
    <mergeCell ref="A217:A219"/>
    <mergeCell ref="A231:A233"/>
    <mergeCell ref="A227:A229"/>
    <mergeCell ref="B202:B204"/>
    <mergeCell ref="B195:B197"/>
    <mergeCell ref="A195:A197"/>
    <mergeCell ref="A192:A194"/>
    <mergeCell ref="A198:A200"/>
    <mergeCell ref="A237:A239"/>
    <mergeCell ref="B317:B319"/>
    <mergeCell ref="A292:A294"/>
    <mergeCell ref="B256:B258"/>
    <mergeCell ref="A256:A258"/>
    <mergeCell ref="B297:B299"/>
    <mergeCell ref="I292:I294"/>
    <mergeCell ref="H308:H310"/>
    <mergeCell ref="C308:C310"/>
    <mergeCell ref="F280:F282"/>
    <mergeCell ref="A287:A289"/>
    <mergeCell ref="C256:C258"/>
    <mergeCell ref="C280:C282"/>
    <mergeCell ref="I297:I299"/>
    <mergeCell ref="C287:C289"/>
    <mergeCell ref="A266:A268"/>
    <mergeCell ref="F317:F319"/>
    <mergeCell ref="G256:G258"/>
    <mergeCell ref="H256:H258"/>
    <mergeCell ref="I256:I258"/>
    <mergeCell ref="I317:I319"/>
    <mergeCell ref="D308:D310"/>
    <mergeCell ref="D297:D299"/>
    <mergeCell ref="D287:D289"/>
    <mergeCell ref="L256:L258"/>
    <mergeCell ref="K266:K268"/>
    <mergeCell ref="J308:J310"/>
    <mergeCell ref="G266:G268"/>
    <mergeCell ref="G269:G271"/>
    <mergeCell ref="H266:H268"/>
    <mergeCell ref="I269:I271"/>
    <mergeCell ref="L266:L268"/>
    <mergeCell ref="L280:L282"/>
    <mergeCell ref="K280:K282"/>
    <mergeCell ref="L287:L289"/>
    <mergeCell ref="L297:L299"/>
    <mergeCell ref="J292:J294"/>
    <mergeCell ref="L308:L310"/>
    <mergeCell ref="L292:L294"/>
    <mergeCell ref="A348:A350"/>
    <mergeCell ref="A321:A323"/>
    <mergeCell ref="B321:B323"/>
    <mergeCell ref="C321:C323"/>
    <mergeCell ref="D321:D323"/>
    <mergeCell ref="A324:A326"/>
    <mergeCell ref="D340:D342"/>
    <mergeCell ref="C348:C350"/>
    <mergeCell ref="H348:H350"/>
    <mergeCell ref="G321:G323"/>
    <mergeCell ref="H321:H323"/>
    <mergeCell ref="G324:G326"/>
    <mergeCell ref="F340:F342"/>
    <mergeCell ref="B324:B326"/>
    <mergeCell ref="C324:C326"/>
    <mergeCell ref="D324:D326"/>
    <mergeCell ref="G340:G342"/>
    <mergeCell ref="H331:H333"/>
    <mergeCell ref="G348:G350"/>
    <mergeCell ref="E321:E323"/>
    <mergeCell ref="F321:F323"/>
    <mergeCell ref="J356:J358"/>
    <mergeCell ref="K356:K358"/>
    <mergeCell ref="L356:L358"/>
    <mergeCell ref="C356:C358"/>
    <mergeCell ref="D356:D358"/>
    <mergeCell ref="B356:B358"/>
    <mergeCell ref="L340:L342"/>
    <mergeCell ref="K340:K342"/>
    <mergeCell ref="G356:G358"/>
    <mergeCell ref="H340:H342"/>
    <mergeCell ref="I356:I358"/>
  </mergeCells>
  <phoneticPr fontId="5" type="noConversion"/>
  <pageMargins left="0.42" right="0.43" top="0.35" bottom="0.25" header="0.22" footer="0.21"/>
  <pageSetup paperSize="9" scale="43" fitToHeight="0" orientation="landscape" r:id="rId1"/>
  <headerFooter differentFirst="1">
    <oddHeader>&amp;C&amp;P</oddHeader>
  </headerFooter>
  <rowBreaks count="7" manualBreakCount="7">
    <brk id="25" max="12" man="1"/>
    <brk id="43" max="12" man="1"/>
    <brk id="52" max="12" man="1"/>
    <brk id="66" max="12" man="1"/>
    <brk id="110" max="12" man="1"/>
    <brk id="155" max="12" man="1"/>
    <brk id="174" max="12" man="1"/>
  </rowBreaks>
  <colBreaks count="1" manualBreakCount="1">
    <brk id="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 ГП</vt:lpstr>
      <vt:lpstr>'Структура  ГП'!Заголовки_для_печати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2013-10-16T07:34:26Z</cp:lastPrinted>
  <dcterms:created xsi:type="dcterms:W3CDTF">2006-09-28T05:33:49Z</dcterms:created>
  <dcterms:modified xsi:type="dcterms:W3CDTF">2024-06-05T04:56:56Z</dcterms:modified>
</cp:coreProperties>
</file>